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5" activeTab="5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<sst xmlns="http://schemas.openxmlformats.org/spreadsheetml/2006/main" count="1474" uniqueCount="447">
  <si>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</si>
  <si>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</si>
  <si>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</si>
  <si>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</si>
  <si>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</si>
  <si>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</si>
  <si>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</si>
  <si>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</si>
  <si>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</si>
  <si>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</si>
  <si>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</si>
  <si>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</si>
  <si>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</si>
  <si>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</si>
  <si>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</si>
  <si>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</si>
  <si>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</si>
  <si>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</si>
  <si>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</si>
  <si>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</si>
  <si>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</si>
  <si>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</si>
  <si>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</si>
  <si>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</si>
  <si>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</si>
  <si>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</si>
  <si>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</si>
  <si>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</si>
  <si>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</si>
  <si>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</si>
  <si>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</si>
  <si>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</si>
  <si>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</si>
  <si>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</si>
  <si>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</si>
  <si>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</si>
  <si>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</si>
  <si>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</si>
  <si>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</si>
  <si>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</si>
  <si>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</si>
  <si>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</si>
  <si>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</si>
  <si>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</si>
  <si>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</si>
  <si>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</si>
  <si>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</si>
  <si>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</si>
  <si>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</si>
  <si>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</si>
  <si>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</si>
  <si>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</si>
  <si>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</si>
  <si>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</si>
  <si>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</si>
  <si>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</si>
  <si>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</si>
  <si>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</si>
  <si>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</si>
  <si>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</si>
  <si>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</si>
  <si>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</si>
  <si>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</si>
  <si>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</si>
  <si>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</si>
  <si>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</si>
  <si>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</si>
  <si>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</si>
  <si>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</si>
  <si>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</si>
  <si>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</si>
  <si>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</si>
  <si>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</si>
  <si>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</si>
  <si>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</si>
  <si>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</si>
  <si>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</si>
  <si>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</si>
  <si>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</si>
  <si>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</si>
  <si>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</si>
  <si>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</si>
  <si>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</si>
  <si>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</si>
  <si>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</si>
  <si>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</si>
  <si>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</si>
  <si>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</si>
  <si>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</si>
  <si>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</si>
  <si>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</si>
  <si>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</si>
  <si>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</si>
  <si>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</si>
  <si>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</si>
  <si>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</si>
  <si>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</si>
  <si>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</si>
  <si>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</si>
  <si>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</si>
  <si>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</si>
  <si>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</si>
  <si>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</si>
  <si>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</si>
  <si>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</si>
  <si>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</si>
  <si>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</si>
  <si>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</si>
  <si>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</si>
  <si>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</si>
  <si>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</si>
  <si>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</si>
  <si>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</si>
  <si>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</si>
  <si>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</si>
  <si>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</si>
  <si>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</si>
  <si>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</si>
  <si>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</si>
  <si>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</si>
  <si>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</si>
  <si>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</si>
  <si>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</si>
  <si>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</si>
  <si>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</si>
  <si>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</si>
  <si>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</si>
  <si>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</si>
  <si>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</si>
  <si>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</si>
  <si>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</si>
  <si>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</si>
  <si>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</si>
  <si>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</si>
  <si>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</si>
  <si>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</si>
  <si>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</si>
  <si>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</si>
  <si>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</si>
  <si>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</si>
  <si>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</si>
  <si>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</si>
  <si>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</si>
  <si>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</si>
  <si>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</si>
  <si>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</si>
  <si>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</si>
  <si>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</si>
  <si>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</si>
  <si>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</si>
  <si>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</si>
  <si>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</si>
  <si>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</si>
  <si>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</si>
  <si>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</si>
  <si>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</si>
  <si>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</si>
  <si>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</si>
  <si>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</si>
  <si>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</si>
  <si>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</si>
  <si>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</si>
  <si>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</si>
  <si>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</si>
  <si>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</si>
  <si>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</si>
  <si>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</si>
  <si>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</si>
  <si>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</si>
  <si>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</si>
  <si>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</si>
  <si>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</si>
  <si>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</si>
  <si>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</si>
  <si>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</si>
  <si>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</si>
  <si>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</si>
  <si>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</si>
  <si>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</si>
  <si>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</si>
  <si>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</si>
  <si>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</si>
  <si>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</si>
  <si>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</si>
  <si>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</si>
  <si>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</si>
  <si>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</si>
  <si>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</si>
  <si>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</si>
  <si>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</si>
  <si>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</si>
  <si>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</si>
  <si>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</si>
  <si>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</si>
  <si>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</si>
  <si>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</si>
  <si>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</si>
  <si>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</si>
  <si>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</si>
  <si>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</si>
  <si>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</si>
  <si>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</si>
  <si>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</si>
  <si>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</si>
  <si>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</si>
  <si>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</si>
  <si>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</si>
  <si>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</si>
  <si>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</si>
  <si>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</si>
  <si>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</si>
  <si>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</si>
  <si>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</si>
  <si>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</si>
  <si>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</si>
  <si>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</si>
  <si>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</si>
  <si>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</si>
  <si>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</si>
  <si>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</si>
  <si>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</si>
  <si>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</si>
  <si>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</si>
  <si>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</si>
  <si>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</si>
  <si>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</si>
  <si>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</si>
  <si>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</si>
  <si>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</si>
  <si>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</si>
  <si>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</si>
  <si>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</si>
  <si>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</si>
  <si>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</si>
  <si>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</si>
  <si>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</si>
  <si>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</si>
  <si>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</si>
  <si>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</si>
  <si>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</si>
  <si>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</si>
  <si>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</si>
  <si>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</si>
  <si>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</si>
  <si>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</si>
  <si>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</si>
  <si>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</si>
  <si>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</si>
  <si>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</si>
  <si>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</si>
  <si>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</si>
  <si>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</si>
  <si>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</si>
  <si>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</si>
  <si>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</si>
  <si>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</si>
  <si>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</si>
  <si>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</si>
  <si>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</si>
  <si>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</si>
  <si>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</si>
  <si>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</si>
  <si>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</si>
  <si>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</si>
  <si>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</si>
  <si>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</si>
  <si>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</si>
  <si>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</si>
  <si>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</si>
  <si>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</si>
  <si>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</si>
  <si>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</si>
  <si>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</si>
  <si>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</si>
  <si>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</si>
  <si>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</si>
  <si>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</si>
  <si>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</si>
  <si>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</si>
  <si>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</si>
  <si>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</si>
  <si>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</si>
  <si>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</si>
  <si>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</si>
  <si>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</si>
  <si>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</si>
  <si>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</si>
  <si>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</si>
  <si>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</si>
  <si>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</si>
  <si>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</si>
  <si>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</si>
  <si>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</si>
  <si>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</si>
  <si>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</si>
  <si>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</si>
  <si>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</si>
  <si>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</si>
  <si>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</si>
  <si>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</si>
  <si>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</si>
  <si>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</si>
  <si>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</si>
  <si>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</si>
  <si>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</si>
  <si>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</si>
  <si>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</si>
  <si>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</si>
  <si>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</si>
  <si>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</si>
  <si>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</si>
  <si>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</si>
  <si>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</si>
  <si>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</si>
  <si>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</si>
  <si>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</si>
  <si>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</si>
  <si>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</si>
  <si>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</si>
  <si>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</si>
  <si>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</si>
  <si>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</si>
  <si>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</si>
  <si>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</si>
  <si>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</si>
  <si>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</si>
  <si>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</si>
  <si>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</si>
  <si>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</si>
  <si>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</si>
  <si>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</si>
  <si>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</si>
  <si>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</si>
  <si>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</si>
  <si>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</si>
  <si>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</si>
  <si>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</si>
  <si>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</si>
  <si>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</si>
  <si>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</si>
  <si>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</si>
  <si>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</si>
  <si>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</si>
  <si>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</si>
  <si>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</si>
  <si>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</si>
  <si>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</si>
  <si>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</si>
  <si>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</si>
  <si>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</si>
  <si>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</si>
  <si>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</si>
  <si>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</si>
  <si>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</si>
  <si>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</si>
  <si>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</si>
  <si>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</si>
  <si>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</si>
  <si>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</si>
  <si>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</si>
  <si>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</si>
  <si>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</si>
  <si>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</si>
  <si>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</si>
  <si>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</si>
  <si>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</si>
  <si>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</si>
  <si>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</si>
  <si>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</si>
  <si>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</si>
  <si>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</si>
  <si>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</si>
  <si>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</si>
  <si>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</si>
  <si>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</si>
  <si>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</si>
  <si>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</si>
  <si>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</si>
  <si>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</si>
  <si>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</si>
  <si>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</si>
  <si>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</si>
  <si>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</si>
  <si>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</si>
  <si>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</si>
  <si>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</si>
  <si>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</si>
  <si>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</si>
  <si>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</si>
  <si>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</si>
  <si>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</si>
  <si>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</si>
  <si>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</si>
  <si>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</si>
  <si>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</si>
  <si>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</si>
  <si>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</si>
  <si>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</si>
  <si>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</si>
  <si>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</si>
  <si>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</si>
  <si>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</si>
  <si>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</si>
  <si>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</si>
  <si>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</si>
  <si>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</si>
  <si>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</si>
  <si>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</si>
  <si>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</si>
  <si>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</si>
  <si>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</si>
  <si>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</si>
  <si>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zadanie w trakcie realizacji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</si>
  <si>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</si>
  <si>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</si>
  <si>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</si>
  <si>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710     71014</t>
  </si>
  <si>
    <t>zadanie zrealizowane</t>
  </si>
  <si>
    <t>PLAN DOCHODÓW I WYKONANIE za I półrocze 2015 roku</t>
  </si>
  <si>
    <t>Plan 2015 r.          w złotych</t>
  </si>
  <si>
    <t>Wykonanie    za I półrocze 2015 r.  w złotych</t>
  </si>
  <si>
    <t>wykonanie za I półrocze 2015 roku</t>
  </si>
  <si>
    <t>Wykonanie  za I półrocze 2015r.   w złotych</t>
  </si>
  <si>
    <t>Budowa chodnika w Lubięcinie</t>
  </si>
  <si>
    <t>600      60014</t>
  </si>
  <si>
    <t>Budowa kładki dla pieszych w ciągu drogi nr 1030F Kiełcz - Tarnów Bycki - dokumentacja</t>
  </si>
  <si>
    <t>Przebudowa drogi powiatowej nr 3406F ul.Chałubińskiego w Nowej Soli</t>
  </si>
  <si>
    <t>Przebudowa parkingu przy przychodni przy ul.Chałubińskiego w Nowej Soli</t>
  </si>
  <si>
    <t>Przebudowa przepustu na ul.Garbarskiej w Kożuchowie - dokumentacja</t>
  </si>
  <si>
    <t>Budowa zaplecza PZD w Nowej Soli</t>
  </si>
  <si>
    <t>Zakup sprzętu do zimowego utrzymania dróg powiatowych</t>
  </si>
  <si>
    <t>Dotacja dla Gminy Bytom Odrz. - Przebudowa dróg powiatowych i gminnych</t>
  </si>
  <si>
    <t>Zakup wielkoformatowego skanero-plotera oraz programów Geo-Info</t>
  </si>
  <si>
    <t>Zakup serwera głównego na potrzeby Starostwa Powiatowego</t>
  </si>
  <si>
    <t>Remont dachu budynku ZSP NR 2 w Nowej Soli ul.Wróblewskiego</t>
  </si>
  <si>
    <t>Rozbudowa bloku operacyjnego w Wsz SP ZOZ w Nowej Soli</t>
  </si>
  <si>
    <t>Modernizacja i remont balkonów - pawilon A i B w DPS Kożuchów</t>
  </si>
  <si>
    <t>Wymiana wykładziny podłogowej - pawilon B w DPS Kożuchów</t>
  </si>
  <si>
    <t>DPS Kożuchów</t>
  </si>
  <si>
    <t>851      85111</t>
  </si>
  <si>
    <t xml:space="preserve"> 900      90019</t>
  </si>
  <si>
    <t>Przebudowa odcinka drogi nr 1045F w m.Wrociszów - dokumentacja</t>
  </si>
  <si>
    <t>zadanie zrealizowane, płatność w lipcu br.</t>
  </si>
  <si>
    <t>zadanie nie rozpoczęte</t>
  </si>
  <si>
    <t>628x</t>
  </si>
  <si>
    <t>Budowa parkingu przy pętli przy ul.Chałubińskiego w Nowej Soli</t>
  </si>
  <si>
    <t>Wymiana grzejników, zaworów i rur c.o. w budynkach szkoły - ZSP Nr  4 w Nowej Soli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</si>
</sst>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10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2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0" fillId="0" borderId="3" xfId="0" applyNumberFormat="1" applyBorder="1" applyAlignment="1">
      <alignment vertical="center"/>
    </xf>
    <xf numFmtId="4" fontId="2" fillId="0" borderId="1" xfId="0" applyNumberFormat="1" applyFont="1" applyBorder="1" applyAlignment="1">
      <alignment wrapText="1"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/>
    </xf>
    <xf numFmtId="4" fontId="0" fillId="0" borderId="3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/>
    </xf>
    <xf numFmtId="4" fontId="0" fillId="0" borderId="6" xfId="0" applyNumberFormat="1" applyBorder="1" applyAlignment="1">
      <alignment horizontal="right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3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2" fillId="0" borderId="4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B1">
      <selection activeCell="G4" sqref="G4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8515625" style="0" customWidth="1"/>
    <col min="35" max="37" width="11.71093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69" width="9.28125" style="0" bestFit="1" customWidth="1"/>
    <col min="70" max="70" width="10.140625" style="0" bestFit="1" customWidth="1"/>
    <col min="71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8" width="12.7109375" style="0" bestFit="1" customWidth="1"/>
    <col min="79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1"/>
      <c r="B1" s="72" t="s">
        <v>177</v>
      </c>
      <c r="C1" s="73" t="s">
        <v>178</v>
      </c>
      <c r="D1" s="72" t="s">
        <v>177</v>
      </c>
      <c r="E1" s="73" t="s">
        <v>178</v>
      </c>
      <c r="F1" s="72" t="s">
        <v>177</v>
      </c>
      <c r="G1" s="73" t="s">
        <v>178</v>
      </c>
      <c r="H1" s="72" t="s">
        <v>177</v>
      </c>
      <c r="I1" s="73" t="s">
        <v>178</v>
      </c>
      <c r="J1" s="72" t="s">
        <v>177</v>
      </c>
      <c r="K1" s="73" t="s">
        <v>178</v>
      </c>
      <c r="L1" s="72" t="s">
        <v>177</v>
      </c>
      <c r="M1" s="73" t="s">
        <v>178</v>
      </c>
      <c r="N1" s="72" t="s">
        <v>177</v>
      </c>
      <c r="O1" s="73" t="s">
        <v>178</v>
      </c>
      <c r="P1" s="72" t="s">
        <v>177</v>
      </c>
      <c r="Q1" s="73" t="s">
        <v>178</v>
      </c>
      <c r="R1" s="72" t="s">
        <v>177</v>
      </c>
      <c r="S1" s="73" t="s">
        <v>178</v>
      </c>
      <c r="T1" s="72" t="s">
        <v>177</v>
      </c>
      <c r="U1" s="73" t="s">
        <v>178</v>
      </c>
      <c r="V1" s="72" t="s">
        <v>177</v>
      </c>
      <c r="W1" s="73" t="s">
        <v>178</v>
      </c>
      <c r="X1" s="72" t="s">
        <v>177</v>
      </c>
      <c r="Y1" s="73" t="s">
        <v>178</v>
      </c>
      <c r="Z1" s="72" t="s">
        <v>177</v>
      </c>
      <c r="AA1" s="73" t="s">
        <v>178</v>
      </c>
      <c r="AB1" s="72" t="s">
        <v>177</v>
      </c>
      <c r="AC1" s="73" t="s">
        <v>178</v>
      </c>
      <c r="AD1" s="72" t="s">
        <v>177</v>
      </c>
      <c r="AE1" s="73" t="s">
        <v>178</v>
      </c>
      <c r="AF1" s="72" t="s">
        <v>177</v>
      </c>
      <c r="AG1" s="73" t="s">
        <v>178</v>
      </c>
      <c r="AH1" s="72" t="s">
        <v>177</v>
      </c>
      <c r="AI1" s="73" t="s">
        <v>178</v>
      </c>
      <c r="AJ1" s="72" t="s">
        <v>177</v>
      </c>
      <c r="AK1" s="73" t="s">
        <v>178</v>
      </c>
      <c r="AL1" s="72" t="s">
        <v>177</v>
      </c>
      <c r="AM1" s="73" t="s">
        <v>178</v>
      </c>
      <c r="AN1" s="72" t="s">
        <v>177</v>
      </c>
      <c r="AO1" s="73" t="s">
        <v>178</v>
      </c>
      <c r="AP1" s="72" t="s">
        <v>177</v>
      </c>
      <c r="AQ1" s="73" t="s">
        <v>178</v>
      </c>
      <c r="AR1" s="72" t="s">
        <v>177</v>
      </c>
      <c r="AS1" s="73" t="s">
        <v>178</v>
      </c>
      <c r="AT1" s="72" t="s">
        <v>177</v>
      </c>
      <c r="AU1" s="73" t="s">
        <v>178</v>
      </c>
      <c r="AV1" s="72" t="s">
        <v>177</v>
      </c>
      <c r="AW1" s="73" t="s">
        <v>178</v>
      </c>
      <c r="AX1" s="72" t="s">
        <v>177</v>
      </c>
      <c r="AY1" s="73" t="s">
        <v>178</v>
      </c>
      <c r="AZ1" s="72" t="s">
        <v>177</v>
      </c>
      <c r="BA1" s="73" t="s">
        <v>178</v>
      </c>
      <c r="BB1" s="72" t="s">
        <v>177</v>
      </c>
      <c r="BC1" s="73" t="s">
        <v>178</v>
      </c>
      <c r="BD1" s="72" t="s">
        <v>177</v>
      </c>
      <c r="BE1" s="73" t="s">
        <v>178</v>
      </c>
      <c r="BF1" s="72" t="s">
        <v>177</v>
      </c>
      <c r="BG1" s="73" t="s">
        <v>178</v>
      </c>
      <c r="BH1" s="72" t="s">
        <v>177</v>
      </c>
      <c r="BI1" s="73" t="s">
        <v>178</v>
      </c>
      <c r="BJ1" s="72" t="s">
        <v>177</v>
      </c>
      <c r="BK1" s="73" t="s">
        <v>178</v>
      </c>
      <c r="BL1" s="72" t="s">
        <v>177</v>
      </c>
      <c r="BM1" s="73" t="s">
        <v>178</v>
      </c>
      <c r="BN1" s="72" t="s">
        <v>177</v>
      </c>
      <c r="BO1" s="73" t="s">
        <v>178</v>
      </c>
      <c r="BP1" s="72" t="s">
        <v>177</v>
      </c>
      <c r="BQ1" s="73" t="s">
        <v>178</v>
      </c>
      <c r="BR1" s="72" t="s">
        <v>177</v>
      </c>
      <c r="BS1" s="73" t="s">
        <v>178</v>
      </c>
      <c r="BT1" s="72" t="s">
        <v>177</v>
      </c>
      <c r="BU1" s="73" t="s">
        <v>178</v>
      </c>
      <c r="BV1" s="72" t="s">
        <v>177</v>
      </c>
      <c r="BW1" s="73" t="s">
        <v>178</v>
      </c>
      <c r="BX1" s="72" t="s">
        <v>177</v>
      </c>
      <c r="BY1" s="73" t="s">
        <v>178</v>
      </c>
      <c r="BZ1" s="72" t="s">
        <v>177</v>
      </c>
      <c r="CA1" s="73" t="s">
        <v>178</v>
      </c>
      <c r="CB1" s="72" t="s">
        <v>177</v>
      </c>
      <c r="CC1" s="73" t="s">
        <v>178</v>
      </c>
      <c r="CD1" s="72" t="s">
        <v>177</v>
      </c>
      <c r="CE1" s="73" t="s">
        <v>178</v>
      </c>
      <c r="CF1" s="72" t="s">
        <v>177</v>
      </c>
      <c r="CG1" s="73" t="s">
        <v>178</v>
      </c>
      <c r="CH1" s="72" t="s">
        <v>177</v>
      </c>
      <c r="CI1" s="71" t="s">
        <v>178</v>
      </c>
      <c r="CJ1" s="72" t="s">
        <v>177</v>
      </c>
      <c r="CK1" s="71" t="s">
        <v>178</v>
      </c>
      <c r="CL1" s="46" t="s">
        <v>177</v>
      </c>
      <c r="CM1" s="46" t="s">
        <v>178</v>
      </c>
    </row>
    <row r="2" spans="1:91" ht="12.75">
      <c r="A2" s="71" t="s">
        <v>179</v>
      </c>
      <c r="B2" s="173">
        <v>420</v>
      </c>
      <c r="C2" s="174"/>
      <c r="D2" s="173">
        <v>470</v>
      </c>
      <c r="E2" s="174"/>
      <c r="F2" s="173">
        <v>690</v>
      </c>
      <c r="G2" s="174"/>
      <c r="H2" s="173">
        <v>830</v>
      </c>
      <c r="I2" s="174"/>
      <c r="J2" s="173">
        <v>750</v>
      </c>
      <c r="K2" s="174"/>
      <c r="L2" s="173">
        <v>840</v>
      </c>
      <c r="M2" s="174"/>
      <c r="N2" s="173">
        <v>920</v>
      </c>
      <c r="O2" s="174"/>
      <c r="P2" s="173">
        <v>970</v>
      </c>
      <c r="Q2" s="174"/>
      <c r="R2" s="173">
        <v>570</v>
      </c>
      <c r="S2" s="174"/>
      <c r="T2" s="173">
        <v>770</v>
      </c>
      <c r="U2" s="174"/>
      <c r="V2" s="173">
        <v>870</v>
      </c>
      <c r="W2" s="174"/>
      <c r="X2" s="173">
        <v>910</v>
      </c>
      <c r="Y2" s="174"/>
      <c r="Z2" s="173">
        <v>2380</v>
      </c>
      <c r="AA2" s="174"/>
      <c r="AB2" s="173">
        <v>2980</v>
      </c>
      <c r="AC2" s="174"/>
      <c r="AD2" s="173">
        <v>2360</v>
      </c>
      <c r="AE2" s="174"/>
      <c r="AF2" s="173">
        <v>2130</v>
      </c>
      <c r="AG2" s="174"/>
      <c r="AH2" s="173">
        <v>2110</v>
      </c>
      <c r="AI2" s="174"/>
      <c r="AJ2" s="173">
        <v>6410</v>
      </c>
      <c r="AK2" s="174"/>
      <c r="AL2" s="173">
        <v>6260</v>
      </c>
      <c r="AM2" s="174"/>
      <c r="AN2" s="173">
        <v>2310</v>
      </c>
      <c r="AO2" s="174"/>
      <c r="AP2" s="173">
        <v>2320</v>
      </c>
      <c r="AQ2" s="174"/>
      <c r="AR2" s="173" t="s">
        <v>180</v>
      </c>
      <c r="AS2" s="174"/>
      <c r="AT2" s="173" t="s">
        <v>181</v>
      </c>
      <c r="AU2" s="174"/>
      <c r="AV2" s="173" t="s">
        <v>182</v>
      </c>
      <c r="AW2" s="174"/>
      <c r="AX2" s="175" t="s">
        <v>183</v>
      </c>
      <c r="AY2" s="176"/>
      <c r="AZ2" s="173">
        <v>2460</v>
      </c>
      <c r="BA2" s="174"/>
      <c r="BB2" s="173">
        <v>6300</v>
      </c>
      <c r="BC2" s="174"/>
      <c r="BD2" s="173">
        <v>6430</v>
      </c>
      <c r="BE2" s="174"/>
      <c r="BF2" s="173" t="s">
        <v>184</v>
      </c>
      <c r="BG2" s="174"/>
      <c r="BH2" s="173" t="s">
        <v>185</v>
      </c>
      <c r="BI2" s="174"/>
      <c r="BJ2" s="173">
        <v>2710</v>
      </c>
      <c r="BK2" s="174"/>
      <c r="BL2" s="173">
        <v>2390</v>
      </c>
      <c r="BM2" s="174"/>
      <c r="BN2" s="173">
        <v>680</v>
      </c>
      <c r="BO2" s="174"/>
      <c r="BP2" s="173">
        <v>580</v>
      </c>
      <c r="BQ2" s="174"/>
      <c r="BR2" s="173">
        <v>960</v>
      </c>
      <c r="BS2" s="174"/>
      <c r="BT2" s="173">
        <v>1510</v>
      </c>
      <c r="BU2" s="174"/>
      <c r="BV2" s="173" t="s">
        <v>444</v>
      </c>
      <c r="BW2" s="174"/>
      <c r="BX2" s="173">
        <v>2690</v>
      </c>
      <c r="BY2" s="174"/>
      <c r="BZ2" s="173">
        <v>10</v>
      </c>
      <c r="CA2" s="174"/>
      <c r="CB2" s="173">
        <v>20</v>
      </c>
      <c r="CC2" s="174"/>
      <c r="CD2" s="173">
        <v>2920</v>
      </c>
      <c r="CE2" s="174"/>
      <c r="CF2" s="173">
        <v>290</v>
      </c>
      <c r="CG2" s="174"/>
      <c r="CH2" s="173">
        <v>2920</v>
      </c>
      <c r="CI2" s="177"/>
      <c r="CJ2" s="173" t="s">
        <v>369</v>
      </c>
      <c r="CK2" s="177"/>
      <c r="CL2" s="7" t="s">
        <v>279</v>
      </c>
      <c r="CM2" s="7"/>
    </row>
    <row r="3" spans="1:91" ht="12.75">
      <c r="A3" s="71" t="s">
        <v>186</v>
      </c>
      <c r="B3" s="74">
        <v>1775720</v>
      </c>
      <c r="C3" s="75">
        <v>875824.5</v>
      </c>
      <c r="D3" s="74">
        <v>1300</v>
      </c>
      <c r="E3" s="75">
        <v>2473.94</v>
      </c>
      <c r="F3" s="74">
        <v>616000</v>
      </c>
      <c r="G3" s="75">
        <v>604145.34</v>
      </c>
      <c r="H3" s="74">
        <v>50000</v>
      </c>
      <c r="I3" s="75">
        <v>25350.4</v>
      </c>
      <c r="J3" s="74">
        <v>39000</v>
      </c>
      <c r="K3" s="75">
        <v>27986.69</v>
      </c>
      <c r="L3" s="74">
        <v>500</v>
      </c>
      <c r="M3" s="75">
        <v>39</v>
      </c>
      <c r="N3" s="74">
        <v>4000</v>
      </c>
      <c r="O3" s="75">
        <v>1253.28</v>
      </c>
      <c r="P3" s="74">
        <v>3564</v>
      </c>
      <c r="Q3" s="75">
        <v>9482.26</v>
      </c>
      <c r="R3" s="74"/>
      <c r="S3" s="75"/>
      <c r="T3" s="74">
        <v>90000</v>
      </c>
      <c r="U3" s="75">
        <v>56471.32</v>
      </c>
      <c r="V3" s="74">
        <v>20000</v>
      </c>
      <c r="W3" s="75">
        <v>0</v>
      </c>
      <c r="X3" s="74">
        <v>0</v>
      </c>
      <c r="Y3" s="75">
        <v>23.36</v>
      </c>
      <c r="Z3" s="74"/>
      <c r="AA3" s="75"/>
      <c r="AB3" s="74"/>
      <c r="AC3" s="75"/>
      <c r="AD3" s="74">
        <v>333333</v>
      </c>
      <c r="AE3" s="75">
        <v>413017.58</v>
      </c>
      <c r="AF3" s="74">
        <v>1242528</v>
      </c>
      <c r="AG3" s="75">
        <v>610170</v>
      </c>
      <c r="AH3" s="74">
        <v>20000</v>
      </c>
      <c r="AI3" s="75">
        <v>10200</v>
      </c>
      <c r="AJ3" s="74"/>
      <c r="AK3" s="75"/>
      <c r="AL3" s="74"/>
      <c r="AM3" s="75"/>
      <c r="AN3" s="74">
        <v>11601</v>
      </c>
      <c r="AO3" s="75">
        <v>11601</v>
      </c>
      <c r="AP3" s="74">
        <v>42537</v>
      </c>
      <c r="AQ3" s="75">
        <v>42537</v>
      </c>
      <c r="AR3" s="74"/>
      <c r="AS3" s="75"/>
      <c r="AT3" s="74">
        <v>16000</v>
      </c>
      <c r="AU3" s="75">
        <v>16000</v>
      </c>
      <c r="AV3" s="74"/>
      <c r="AW3" s="75"/>
      <c r="AX3" s="74"/>
      <c r="AY3" s="75"/>
      <c r="AZ3" s="74"/>
      <c r="BA3" s="75"/>
      <c r="BB3" s="74">
        <v>890000</v>
      </c>
      <c r="BC3" s="75">
        <v>0</v>
      </c>
      <c r="BD3" s="74">
        <v>750000</v>
      </c>
      <c r="BE3" s="75">
        <v>0</v>
      </c>
      <c r="BF3" s="74"/>
      <c r="BG3" s="75"/>
      <c r="BH3" s="74">
        <v>93000</v>
      </c>
      <c r="BI3" s="75">
        <v>19484.95</v>
      </c>
      <c r="BJ3" s="74">
        <v>8000</v>
      </c>
      <c r="BK3" s="75">
        <v>7550</v>
      </c>
      <c r="BL3" s="74"/>
      <c r="BM3" s="75"/>
      <c r="BN3" s="74">
        <v>273</v>
      </c>
      <c r="BO3" s="75">
        <v>327.72</v>
      </c>
      <c r="BP3" s="74"/>
      <c r="BQ3" s="75"/>
      <c r="BR3" s="74">
        <v>47900</v>
      </c>
      <c r="BS3" s="75">
        <v>29369.5</v>
      </c>
      <c r="BT3" s="74"/>
      <c r="BU3" s="75"/>
      <c r="BV3" s="74">
        <v>400000</v>
      </c>
      <c r="BW3" s="75">
        <v>0</v>
      </c>
      <c r="BX3" s="74">
        <v>478300</v>
      </c>
      <c r="BY3" s="75">
        <v>240000</v>
      </c>
      <c r="BZ3" s="74">
        <v>11761556</v>
      </c>
      <c r="CA3" s="75">
        <v>5276531</v>
      </c>
      <c r="CB3" s="74">
        <v>250000</v>
      </c>
      <c r="CC3" s="75">
        <v>133225.72</v>
      </c>
      <c r="CD3" s="74"/>
      <c r="CE3" s="74"/>
      <c r="CF3" s="74">
        <v>678810</v>
      </c>
      <c r="CG3" s="74">
        <v>341943.26</v>
      </c>
      <c r="CH3" s="74">
        <v>24019927</v>
      </c>
      <c r="CI3" s="74">
        <v>14781496</v>
      </c>
      <c r="CJ3" s="74"/>
      <c r="CK3" s="74"/>
      <c r="CL3" s="77">
        <v>0</v>
      </c>
      <c r="CM3" s="77">
        <v>3315.86</v>
      </c>
    </row>
    <row r="4" spans="1:91" ht="12.75">
      <c r="A4" s="71"/>
      <c r="B4" s="74"/>
      <c r="C4" s="75"/>
      <c r="D4" s="74"/>
      <c r="E4" s="75"/>
      <c r="F4" s="74">
        <v>35000</v>
      </c>
      <c r="G4" s="75">
        <v>18543</v>
      </c>
      <c r="H4" s="74">
        <v>420000</v>
      </c>
      <c r="I4" s="75">
        <v>260349.12</v>
      </c>
      <c r="J4" s="74">
        <v>36700</v>
      </c>
      <c r="K4" s="75">
        <v>27111.38</v>
      </c>
      <c r="L4" s="74"/>
      <c r="M4" s="75"/>
      <c r="N4" s="74">
        <v>20000</v>
      </c>
      <c r="O4" s="75">
        <v>30400.63</v>
      </c>
      <c r="P4" s="74">
        <v>0</v>
      </c>
      <c r="Q4" s="75">
        <v>295.09</v>
      </c>
      <c r="R4" s="74"/>
      <c r="S4" s="75"/>
      <c r="T4" s="74"/>
      <c r="U4" s="75"/>
      <c r="V4" s="74"/>
      <c r="W4" s="75"/>
      <c r="X4" s="74">
        <v>0</v>
      </c>
      <c r="Y4" s="75">
        <v>35.1</v>
      </c>
      <c r="Z4" s="74"/>
      <c r="AA4" s="75"/>
      <c r="AB4" s="74"/>
      <c r="AC4" s="75"/>
      <c r="AD4" s="74">
        <v>200</v>
      </c>
      <c r="AE4" s="75">
        <v>167.22</v>
      </c>
      <c r="AF4" s="74"/>
      <c r="AG4" s="75"/>
      <c r="AH4" s="74">
        <v>239000</v>
      </c>
      <c r="AI4" s="75">
        <v>119000</v>
      </c>
      <c r="AJ4" s="74"/>
      <c r="AK4" s="75"/>
      <c r="AL4" s="74"/>
      <c r="AM4" s="75"/>
      <c r="AN4" s="74"/>
      <c r="AO4" s="75"/>
      <c r="AP4" s="74">
        <v>96912</v>
      </c>
      <c r="AQ4" s="75">
        <v>69196.45</v>
      </c>
      <c r="AR4" s="74"/>
      <c r="AS4" s="75"/>
      <c r="AT4" s="74">
        <v>8000</v>
      </c>
      <c r="AU4" s="74">
        <v>8000</v>
      </c>
      <c r="AV4" s="74"/>
      <c r="AW4" s="75"/>
      <c r="AX4" s="74"/>
      <c r="AY4" s="75"/>
      <c r="AZ4" s="74">
        <v>197000</v>
      </c>
      <c r="BA4" s="75">
        <v>96535.44</v>
      </c>
      <c r="BB4" s="74"/>
      <c r="BC4" s="75"/>
      <c r="BD4" s="74"/>
      <c r="BE4" s="74"/>
      <c r="BF4" s="74"/>
      <c r="BG4" s="75"/>
      <c r="BH4" s="74">
        <v>7200</v>
      </c>
      <c r="BI4" s="75">
        <v>0</v>
      </c>
      <c r="BJ4" s="74">
        <v>30000</v>
      </c>
      <c r="BK4" s="75">
        <v>30000</v>
      </c>
      <c r="BL4" s="74"/>
      <c r="BM4" s="75"/>
      <c r="BN4" s="74">
        <v>1702</v>
      </c>
      <c r="BO4" s="75">
        <v>2005.33</v>
      </c>
      <c r="BP4" s="74"/>
      <c r="BQ4" s="75"/>
      <c r="BR4" s="74"/>
      <c r="BS4" s="75"/>
      <c r="BT4" s="74"/>
      <c r="BU4" s="75"/>
      <c r="BV4" s="74"/>
      <c r="BW4" s="75"/>
      <c r="BX4" s="74"/>
      <c r="BY4" s="75"/>
      <c r="BZ4" s="74"/>
      <c r="CA4" s="75"/>
      <c r="CB4" s="74"/>
      <c r="CC4" s="75"/>
      <c r="CD4" s="74"/>
      <c r="CE4" s="75"/>
      <c r="CF4" s="74">
        <v>220898</v>
      </c>
      <c r="CG4" s="75">
        <v>145500.65</v>
      </c>
      <c r="CH4" s="74">
        <v>9694476</v>
      </c>
      <c r="CI4" s="90">
        <v>4847238</v>
      </c>
      <c r="CJ4" s="74"/>
      <c r="CK4" s="90"/>
      <c r="CL4" s="77">
        <v>0</v>
      </c>
      <c r="CM4" s="77">
        <v>2602.14</v>
      </c>
    </row>
    <row r="5" spans="1:91" ht="12.75">
      <c r="A5" s="71"/>
      <c r="B5" s="74"/>
      <c r="C5" s="75"/>
      <c r="D5" s="74"/>
      <c r="E5" s="75"/>
      <c r="F5" s="74">
        <v>500</v>
      </c>
      <c r="G5" s="75">
        <v>149</v>
      </c>
      <c r="H5" s="74">
        <v>62000</v>
      </c>
      <c r="I5" s="75">
        <v>12790</v>
      </c>
      <c r="J5" s="74">
        <v>92000</v>
      </c>
      <c r="K5" s="75">
        <v>51131.57</v>
      </c>
      <c r="L5" s="74"/>
      <c r="M5" s="75"/>
      <c r="N5" s="74">
        <v>0</v>
      </c>
      <c r="O5" s="75">
        <v>0.88</v>
      </c>
      <c r="P5" s="74">
        <v>333133</v>
      </c>
      <c r="Q5" s="75">
        <v>6463.67</v>
      </c>
      <c r="R5" s="74"/>
      <c r="S5" s="75"/>
      <c r="T5" s="74"/>
      <c r="U5" s="75"/>
      <c r="V5" s="74"/>
      <c r="W5" s="75"/>
      <c r="X5" s="74"/>
      <c r="Y5" s="75"/>
      <c r="Z5" s="74"/>
      <c r="AA5" s="75"/>
      <c r="AB5" s="74"/>
      <c r="AC5" s="75"/>
      <c r="AD5" s="74">
        <v>4768</v>
      </c>
      <c r="AE5" s="75">
        <v>897.75</v>
      </c>
      <c r="AF5" s="74"/>
      <c r="AG5" s="75"/>
      <c r="AH5" s="74">
        <v>105000</v>
      </c>
      <c r="AI5" s="75">
        <v>58200</v>
      </c>
      <c r="AJ5" s="74"/>
      <c r="AK5" s="75"/>
      <c r="AL5" s="74"/>
      <c r="AM5" s="75"/>
      <c r="AN5" s="74"/>
      <c r="AO5" s="75"/>
      <c r="AP5" s="74">
        <v>173779</v>
      </c>
      <c r="AQ5" s="75">
        <v>114149.42</v>
      </c>
      <c r="AR5" s="74"/>
      <c r="AS5" s="75"/>
      <c r="AT5" s="74"/>
      <c r="AU5" s="75"/>
      <c r="AV5" s="74"/>
      <c r="AW5" s="75"/>
      <c r="AX5" s="74"/>
      <c r="AY5" s="75"/>
      <c r="AZ5" s="74">
        <v>48000</v>
      </c>
      <c r="BA5" s="75">
        <v>0</v>
      </c>
      <c r="BB5" s="74"/>
      <c r="BC5" s="75"/>
      <c r="BD5" s="74"/>
      <c r="BE5" s="75"/>
      <c r="BF5" s="74"/>
      <c r="BG5" s="75"/>
      <c r="BH5" s="74">
        <v>15000</v>
      </c>
      <c r="BI5" s="75">
        <v>6366.32</v>
      </c>
      <c r="BJ5" s="74">
        <v>20000</v>
      </c>
      <c r="BK5" s="75">
        <v>20000</v>
      </c>
      <c r="BL5" s="74"/>
      <c r="BM5" s="75"/>
      <c r="BN5" s="74"/>
      <c r="BO5" s="75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74"/>
      <c r="CA5" s="75"/>
      <c r="CB5" s="74"/>
      <c r="CC5" s="75"/>
      <c r="CD5" s="105"/>
      <c r="CE5" s="106"/>
      <c r="CF5" s="74"/>
      <c r="CG5" s="75"/>
      <c r="CH5" s="74">
        <v>1126564</v>
      </c>
      <c r="CI5" s="90">
        <v>563280</v>
      </c>
      <c r="CJ5" s="74"/>
      <c r="CK5" s="90"/>
      <c r="CL5" s="77">
        <v>333951</v>
      </c>
      <c r="CM5" s="77">
        <v>267066.67</v>
      </c>
    </row>
    <row r="6" spans="1:91" ht="12.75">
      <c r="A6" s="71"/>
      <c r="B6" s="74"/>
      <c r="C6" s="75"/>
      <c r="D6" s="74"/>
      <c r="E6" s="75"/>
      <c r="F6" s="74">
        <v>750</v>
      </c>
      <c r="G6" s="75">
        <v>125</v>
      </c>
      <c r="H6" s="74">
        <v>0</v>
      </c>
      <c r="I6" s="75">
        <v>4800</v>
      </c>
      <c r="J6" s="74">
        <v>84000</v>
      </c>
      <c r="K6" s="75">
        <v>78017.48</v>
      </c>
      <c r="L6" s="74"/>
      <c r="M6" s="75"/>
      <c r="N6" s="74">
        <v>0</v>
      </c>
      <c r="O6" s="75">
        <v>10.48</v>
      </c>
      <c r="P6" s="74">
        <v>0</v>
      </c>
      <c r="Q6" s="75">
        <v>94499.49</v>
      </c>
      <c r="R6" s="74"/>
      <c r="S6" s="75"/>
      <c r="T6" s="74"/>
      <c r="U6" s="75"/>
      <c r="V6" s="74"/>
      <c r="W6" s="75"/>
      <c r="X6" s="74"/>
      <c r="Y6" s="75"/>
      <c r="Z6" s="74"/>
      <c r="AA6" s="75"/>
      <c r="AB6" s="74"/>
      <c r="AC6" s="75"/>
      <c r="AD6" s="74"/>
      <c r="AE6" s="75"/>
      <c r="AF6" s="74"/>
      <c r="AG6" s="75"/>
      <c r="AH6" s="74">
        <v>150000</v>
      </c>
      <c r="AI6" s="75">
        <v>75500</v>
      </c>
      <c r="AJ6" s="74"/>
      <c r="AK6" s="75"/>
      <c r="AL6" s="74"/>
      <c r="AM6" s="75"/>
      <c r="AN6" s="74"/>
      <c r="AO6" s="75"/>
      <c r="AP6" s="74">
        <v>48000</v>
      </c>
      <c r="AQ6" s="75">
        <v>34875</v>
      </c>
      <c r="AR6" s="74"/>
      <c r="AS6" s="75"/>
      <c r="AT6" s="74"/>
      <c r="AU6" s="75"/>
      <c r="AV6" s="74"/>
      <c r="AW6" s="75"/>
      <c r="AX6" s="74"/>
      <c r="AY6" s="75"/>
      <c r="AZ6" s="74"/>
      <c r="BA6" s="75"/>
      <c r="BB6" s="74"/>
      <c r="BC6" s="75"/>
      <c r="BD6" s="74"/>
      <c r="BE6" s="75"/>
      <c r="BF6" s="74"/>
      <c r="BG6" s="75"/>
      <c r="BH6" s="74">
        <v>85000</v>
      </c>
      <c r="BI6" s="75">
        <v>30713.33</v>
      </c>
      <c r="BJ6" s="74">
        <v>17100</v>
      </c>
      <c r="BK6" s="75">
        <v>12900</v>
      </c>
      <c r="BL6" s="74"/>
      <c r="BM6" s="75"/>
      <c r="BN6" s="74"/>
      <c r="BO6" s="75"/>
      <c r="BP6" s="74"/>
      <c r="BQ6" s="75"/>
      <c r="BR6" s="74"/>
      <c r="BS6" s="75"/>
      <c r="BT6" s="74"/>
      <c r="BU6" s="75"/>
      <c r="BV6" s="74"/>
      <c r="BW6" s="75"/>
      <c r="BX6" s="74"/>
      <c r="BY6" s="75"/>
      <c r="BZ6" s="74"/>
      <c r="CA6" s="75"/>
      <c r="CB6" s="74"/>
      <c r="CC6" s="75"/>
      <c r="CD6" s="74"/>
      <c r="CE6" s="75"/>
      <c r="CF6" s="74"/>
      <c r="CG6" s="75"/>
      <c r="CH6" s="74"/>
      <c r="CI6" s="90"/>
      <c r="CJ6" s="74"/>
      <c r="CK6" s="90"/>
      <c r="CL6" s="77">
        <v>16623</v>
      </c>
      <c r="CM6" s="77">
        <v>2796.54</v>
      </c>
    </row>
    <row r="7" spans="1:91" ht="12.75">
      <c r="A7" s="71"/>
      <c r="B7" s="74"/>
      <c r="C7" s="75"/>
      <c r="D7" s="74"/>
      <c r="E7" s="75"/>
      <c r="F7" s="74">
        <v>2000</v>
      </c>
      <c r="G7" s="75">
        <v>431</v>
      </c>
      <c r="H7" s="74">
        <v>190000</v>
      </c>
      <c r="I7" s="75">
        <v>106730.06</v>
      </c>
      <c r="J7" s="74">
        <v>1896</v>
      </c>
      <c r="K7" s="75">
        <v>947.7</v>
      </c>
      <c r="L7" s="74"/>
      <c r="M7" s="75"/>
      <c r="N7" s="74">
        <v>0</v>
      </c>
      <c r="O7" s="75">
        <v>79.21</v>
      </c>
      <c r="P7" s="74">
        <v>1000</v>
      </c>
      <c r="Q7" s="75">
        <v>284.47</v>
      </c>
      <c r="R7" s="74"/>
      <c r="S7" s="75"/>
      <c r="T7" s="74"/>
      <c r="U7" s="75"/>
      <c r="V7" s="74"/>
      <c r="W7" s="75"/>
      <c r="X7" s="74"/>
      <c r="Y7" s="75"/>
      <c r="Z7" s="74"/>
      <c r="AA7" s="75"/>
      <c r="AB7" s="74"/>
      <c r="AC7" s="75"/>
      <c r="AD7" s="74"/>
      <c r="AE7" s="75"/>
      <c r="AF7" s="74"/>
      <c r="AG7" s="75"/>
      <c r="AH7" s="74">
        <v>25000</v>
      </c>
      <c r="AI7" s="75">
        <v>12600</v>
      </c>
      <c r="AJ7" s="74"/>
      <c r="AK7" s="75"/>
      <c r="AL7" s="74"/>
      <c r="AM7" s="75"/>
      <c r="AN7" s="74"/>
      <c r="AO7" s="75"/>
      <c r="AP7" s="74"/>
      <c r="AQ7" s="75"/>
      <c r="AR7" s="74"/>
      <c r="AS7" s="75"/>
      <c r="AT7" s="74"/>
      <c r="AU7" s="75"/>
      <c r="AV7" s="74"/>
      <c r="AW7" s="75"/>
      <c r="AX7" s="74"/>
      <c r="AY7" s="75"/>
      <c r="AZ7" s="74"/>
      <c r="BA7" s="75"/>
      <c r="BB7" s="74"/>
      <c r="BC7" s="75"/>
      <c r="BD7" s="74"/>
      <c r="BE7" s="75"/>
      <c r="BF7" s="74"/>
      <c r="BG7" s="75"/>
      <c r="BH7" s="74">
        <v>76715</v>
      </c>
      <c r="BI7" s="75">
        <v>8141.19</v>
      </c>
      <c r="BJ7" s="74">
        <v>56016</v>
      </c>
      <c r="BK7" s="75">
        <v>26544</v>
      </c>
      <c r="BL7" s="74"/>
      <c r="BM7" s="75"/>
      <c r="BN7" s="74"/>
      <c r="BO7" s="75"/>
      <c r="BP7" s="74"/>
      <c r="BQ7" s="75"/>
      <c r="BR7" s="74"/>
      <c r="BS7" s="75"/>
      <c r="BT7" s="74"/>
      <c r="BU7" s="75"/>
      <c r="BV7" s="74"/>
      <c r="BW7" s="75"/>
      <c r="BX7" s="74"/>
      <c r="BY7" s="75"/>
      <c r="BZ7" s="74"/>
      <c r="CA7" s="75"/>
      <c r="CB7" s="74"/>
      <c r="CC7" s="75"/>
      <c r="CD7" s="74"/>
      <c r="CE7" s="75"/>
      <c r="CF7" s="74"/>
      <c r="CG7" s="75"/>
      <c r="CH7" s="74"/>
      <c r="CI7" s="90"/>
      <c r="CJ7" s="74"/>
      <c r="CK7" s="90"/>
      <c r="CL7" s="77">
        <v>30000</v>
      </c>
      <c r="CM7" s="77">
        <v>0</v>
      </c>
    </row>
    <row r="8" spans="1:91" ht="12.75">
      <c r="A8" s="71"/>
      <c r="B8" s="74"/>
      <c r="C8" s="75"/>
      <c r="D8" s="74"/>
      <c r="E8" s="75"/>
      <c r="F8" s="74">
        <v>0</v>
      </c>
      <c r="G8" s="75">
        <v>8.8</v>
      </c>
      <c r="H8" s="74">
        <v>7000</v>
      </c>
      <c r="I8" s="75">
        <v>4500</v>
      </c>
      <c r="J8" s="74">
        <v>10000</v>
      </c>
      <c r="K8" s="75">
        <v>0</v>
      </c>
      <c r="L8" s="74"/>
      <c r="M8" s="75"/>
      <c r="N8" s="74">
        <v>0</v>
      </c>
      <c r="O8" s="75">
        <v>344.74</v>
      </c>
      <c r="P8" s="74">
        <v>0</v>
      </c>
      <c r="Q8" s="75">
        <v>7102.33</v>
      </c>
      <c r="R8" s="74"/>
      <c r="S8" s="75"/>
      <c r="T8" s="74"/>
      <c r="U8" s="75"/>
      <c r="V8" s="74"/>
      <c r="W8" s="75"/>
      <c r="X8" s="74"/>
      <c r="Y8" s="75"/>
      <c r="Z8" s="74"/>
      <c r="AA8" s="75"/>
      <c r="AB8" s="74"/>
      <c r="AC8" s="75"/>
      <c r="AD8" s="74"/>
      <c r="AE8" s="75"/>
      <c r="AF8" s="74"/>
      <c r="AG8" s="75"/>
      <c r="AH8" s="74">
        <v>349000</v>
      </c>
      <c r="AI8" s="75">
        <v>193400</v>
      </c>
      <c r="AJ8" s="74"/>
      <c r="AK8" s="75"/>
      <c r="AL8" s="74"/>
      <c r="AM8" s="75"/>
      <c r="AN8" s="74"/>
      <c r="AO8" s="75"/>
      <c r="AP8" s="74"/>
      <c r="AQ8" s="75"/>
      <c r="AR8" s="74"/>
      <c r="AS8" s="75"/>
      <c r="AT8" s="74"/>
      <c r="AU8" s="75"/>
      <c r="AV8" s="74"/>
      <c r="AW8" s="75"/>
      <c r="AX8" s="74"/>
      <c r="AY8" s="75"/>
      <c r="AZ8" s="74"/>
      <c r="BA8" s="75"/>
      <c r="BB8" s="74"/>
      <c r="BC8" s="75"/>
      <c r="BD8" s="74"/>
      <c r="BE8" s="75"/>
      <c r="BF8" s="74"/>
      <c r="BG8" s="75"/>
      <c r="BH8" s="74">
        <v>8985</v>
      </c>
      <c r="BI8" s="75">
        <v>0</v>
      </c>
      <c r="BJ8" s="74"/>
      <c r="BK8" s="75"/>
      <c r="BL8" s="74"/>
      <c r="BM8" s="75"/>
      <c r="BN8" s="74"/>
      <c r="BO8" s="75"/>
      <c r="BP8" s="74"/>
      <c r="BQ8" s="75"/>
      <c r="BR8" s="74"/>
      <c r="BS8" s="75"/>
      <c r="BT8" s="74"/>
      <c r="BU8" s="75"/>
      <c r="BV8" s="74"/>
      <c r="BW8" s="75"/>
      <c r="BX8" s="74"/>
      <c r="BY8" s="75"/>
      <c r="BZ8" s="74"/>
      <c r="CA8" s="75"/>
      <c r="CB8" s="74"/>
      <c r="CC8" s="75"/>
      <c r="CD8" s="74"/>
      <c r="CE8" s="75"/>
      <c r="CF8" s="74"/>
      <c r="CG8" s="75"/>
      <c r="CH8" s="74"/>
      <c r="CI8" s="90"/>
      <c r="CJ8" s="74"/>
      <c r="CK8" s="90"/>
      <c r="CL8" s="77">
        <v>20000</v>
      </c>
      <c r="CM8" s="77">
        <v>0</v>
      </c>
    </row>
    <row r="9" spans="1:91" ht="12.75">
      <c r="A9" s="71"/>
      <c r="B9" s="74"/>
      <c r="C9" s="75"/>
      <c r="D9" s="74"/>
      <c r="E9" s="75"/>
      <c r="F9" s="74">
        <v>200000</v>
      </c>
      <c r="G9" s="75">
        <v>235616.88</v>
      </c>
      <c r="H9" s="74">
        <v>3433</v>
      </c>
      <c r="I9" s="75">
        <v>1716.3</v>
      </c>
      <c r="J9" s="74"/>
      <c r="K9" s="75"/>
      <c r="L9" s="74"/>
      <c r="M9" s="75"/>
      <c r="N9" s="74"/>
      <c r="O9" s="75"/>
      <c r="P9" s="74">
        <v>103000</v>
      </c>
      <c r="Q9" s="75">
        <v>54351.86</v>
      </c>
      <c r="R9" s="74"/>
      <c r="S9" s="75"/>
      <c r="T9" s="74"/>
      <c r="U9" s="75"/>
      <c r="V9" s="74"/>
      <c r="W9" s="75"/>
      <c r="X9" s="74"/>
      <c r="Y9" s="75"/>
      <c r="Z9" s="74"/>
      <c r="AA9" s="75"/>
      <c r="AB9" s="74"/>
      <c r="AC9" s="75"/>
      <c r="AD9" s="74"/>
      <c r="AE9" s="75"/>
      <c r="AF9" s="74"/>
      <c r="AG9" s="75"/>
      <c r="AH9" s="74">
        <v>178300</v>
      </c>
      <c r="AI9" s="75">
        <v>101900</v>
      </c>
      <c r="AJ9" s="74"/>
      <c r="AK9" s="75"/>
      <c r="AL9" s="74"/>
      <c r="AM9" s="75"/>
      <c r="AN9" s="74"/>
      <c r="AO9" s="75"/>
      <c r="AP9" s="74"/>
      <c r="AQ9" s="75"/>
      <c r="AR9" s="74"/>
      <c r="AS9" s="75"/>
      <c r="AT9" s="74"/>
      <c r="AU9" s="75"/>
      <c r="AV9" s="74"/>
      <c r="AW9" s="75"/>
      <c r="AX9" s="74"/>
      <c r="AY9" s="75"/>
      <c r="AZ9" s="74"/>
      <c r="BA9" s="75"/>
      <c r="BB9" s="74"/>
      <c r="BC9" s="75"/>
      <c r="BD9" s="74"/>
      <c r="BE9" s="75"/>
      <c r="BF9" s="74"/>
      <c r="BG9" s="75"/>
      <c r="BH9" s="74"/>
      <c r="BI9" s="75"/>
      <c r="BJ9" s="74"/>
      <c r="BK9" s="75"/>
      <c r="BL9" s="74"/>
      <c r="BM9" s="75"/>
      <c r="BN9" s="74"/>
      <c r="BO9" s="75"/>
      <c r="BP9" s="74"/>
      <c r="BQ9" s="75"/>
      <c r="BR9" s="74"/>
      <c r="BS9" s="75"/>
      <c r="BT9" s="74"/>
      <c r="BU9" s="75"/>
      <c r="BV9" s="74"/>
      <c r="BW9" s="75"/>
      <c r="BX9" s="74"/>
      <c r="BY9" s="75"/>
      <c r="BZ9" s="74"/>
      <c r="CA9" s="75"/>
      <c r="CB9" s="74"/>
      <c r="CC9" s="75"/>
      <c r="CD9" s="74"/>
      <c r="CE9" s="75"/>
      <c r="CF9" s="74"/>
      <c r="CG9" s="75"/>
      <c r="CH9" s="74"/>
      <c r="CI9" s="90"/>
      <c r="CJ9" s="74"/>
      <c r="CK9" s="90"/>
      <c r="CL9" s="77">
        <v>31161</v>
      </c>
      <c r="CM9" s="77">
        <v>0</v>
      </c>
    </row>
    <row r="10" spans="1:91" ht="12.75">
      <c r="A10" s="71"/>
      <c r="B10" s="74"/>
      <c r="C10" s="75"/>
      <c r="D10" s="74"/>
      <c r="E10" s="75"/>
      <c r="F10" s="74"/>
      <c r="G10" s="75"/>
      <c r="H10" s="74">
        <v>2535200</v>
      </c>
      <c r="I10" s="75">
        <v>1248829.75</v>
      </c>
      <c r="J10" s="74"/>
      <c r="K10" s="75"/>
      <c r="L10" s="74"/>
      <c r="M10" s="75"/>
      <c r="N10" s="74"/>
      <c r="O10" s="75"/>
      <c r="P10" s="74">
        <v>7000</v>
      </c>
      <c r="Q10" s="75">
        <v>12752</v>
      </c>
      <c r="R10" s="74"/>
      <c r="S10" s="75"/>
      <c r="T10" s="74"/>
      <c r="U10" s="75"/>
      <c r="V10" s="74"/>
      <c r="W10" s="75"/>
      <c r="X10" s="74"/>
      <c r="Y10" s="75"/>
      <c r="Z10" s="74"/>
      <c r="AA10" s="75"/>
      <c r="AB10" s="74"/>
      <c r="AC10" s="75"/>
      <c r="AD10" s="74"/>
      <c r="AE10" s="75"/>
      <c r="AF10" s="74"/>
      <c r="AG10" s="75"/>
      <c r="AH10" s="74">
        <v>22000</v>
      </c>
      <c r="AI10" s="75">
        <v>22000</v>
      </c>
      <c r="AJ10" s="74"/>
      <c r="AK10" s="75"/>
      <c r="AL10" s="74"/>
      <c r="AM10" s="75"/>
      <c r="AN10" s="74"/>
      <c r="AO10" s="75"/>
      <c r="AP10" s="74"/>
      <c r="AQ10" s="75"/>
      <c r="AR10" s="74"/>
      <c r="AS10" s="75"/>
      <c r="AT10" s="74"/>
      <c r="AU10" s="75"/>
      <c r="AV10" s="74"/>
      <c r="AW10" s="75"/>
      <c r="AX10" s="74"/>
      <c r="AY10" s="75"/>
      <c r="AZ10" s="74"/>
      <c r="BA10" s="75"/>
      <c r="BB10" s="74"/>
      <c r="BC10" s="75"/>
      <c r="BD10" s="74"/>
      <c r="BE10" s="75"/>
      <c r="BF10" s="74"/>
      <c r="BG10" s="75"/>
      <c r="BH10" s="74"/>
      <c r="BI10" s="75"/>
      <c r="BJ10" s="74"/>
      <c r="BK10" s="75"/>
      <c r="BL10" s="74"/>
      <c r="BM10" s="75"/>
      <c r="BN10" s="74"/>
      <c r="BO10" s="75"/>
      <c r="BP10" s="74"/>
      <c r="BQ10" s="75"/>
      <c r="BR10" s="74"/>
      <c r="BS10" s="75"/>
      <c r="BT10" s="74"/>
      <c r="BU10" s="75"/>
      <c r="BV10" s="74"/>
      <c r="BW10" s="75"/>
      <c r="BX10" s="74"/>
      <c r="BY10" s="75"/>
      <c r="BZ10" s="74"/>
      <c r="CA10" s="75"/>
      <c r="CB10" s="74"/>
      <c r="CC10" s="75"/>
      <c r="CD10" s="74"/>
      <c r="CE10" s="75"/>
      <c r="CF10" s="74"/>
      <c r="CG10" s="75"/>
      <c r="CH10" s="74"/>
      <c r="CI10" s="90"/>
      <c r="CJ10" s="74"/>
      <c r="CK10" s="90"/>
      <c r="CL10" s="77">
        <v>21289</v>
      </c>
      <c r="CM10" s="77">
        <v>19331.91</v>
      </c>
    </row>
    <row r="11" spans="1:91" ht="12.75">
      <c r="A11" s="71"/>
      <c r="B11" s="74"/>
      <c r="C11" s="75"/>
      <c r="D11" s="74"/>
      <c r="E11" s="75"/>
      <c r="F11" s="74"/>
      <c r="G11" s="75"/>
      <c r="H11" s="74">
        <v>0</v>
      </c>
      <c r="I11" s="75">
        <v>6.2</v>
      </c>
      <c r="J11" s="74"/>
      <c r="K11" s="75"/>
      <c r="L11" s="74"/>
      <c r="M11" s="75"/>
      <c r="N11" s="74"/>
      <c r="O11" s="75"/>
      <c r="P11" s="74">
        <v>6413</v>
      </c>
      <c r="Q11" s="75">
        <v>2362.92</v>
      </c>
      <c r="R11" s="74"/>
      <c r="S11" s="75"/>
      <c r="T11" s="74"/>
      <c r="U11" s="75"/>
      <c r="V11" s="74"/>
      <c r="W11" s="75"/>
      <c r="X11" s="74"/>
      <c r="Y11" s="75"/>
      <c r="Z11" s="74"/>
      <c r="AA11" s="75"/>
      <c r="AB11" s="74"/>
      <c r="AC11" s="75"/>
      <c r="AD11" s="74"/>
      <c r="AE11" s="75"/>
      <c r="AF11" s="74"/>
      <c r="AG11" s="75"/>
      <c r="AH11" s="74">
        <v>1500</v>
      </c>
      <c r="AI11" s="75">
        <v>1500</v>
      </c>
      <c r="AJ11" s="74"/>
      <c r="AK11" s="75"/>
      <c r="AL11" s="74"/>
      <c r="AM11" s="75"/>
      <c r="AN11" s="74"/>
      <c r="AO11" s="75"/>
      <c r="AP11" s="74"/>
      <c r="AQ11" s="75"/>
      <c r="AR11" s="74"/>
      <c r="AS11" s="75"/>
      <c r="AT11" s="74"/>
      <c r="AU11" s="75"/>
      <c r="AV11" s="74"/>
      <c r="AW11" s="75"/>
      <c r="AX11" s="74"/>
      <c r="AY11" s="75"/>
      <c r="AZ11" s="74"/>
      <c r="BA11" s="75"/>
      <c r="BB11" s="74"/>
      <c r="BC11" s="75"/>
      <c r="BD11" s="74"/>
      <c r="BE11" s="75"/>
      <c r="BF11" s="74"/>
      <c r="BG11" s="75"/>
      <c r="BH11" s="74"/>
      <c r="BI11" s="75"/>
      <c r="BJ11" s="74"/>
      <c r="BK11" s="75"/>
      <c r="BL11" s="74"/>
      <c r="BM11" s="75"/>
      <c r="BN11" s="74"/>
      <c r="BO11" s="75"/>
      <c r="BP11" s="74"/>
      <c r="BQ11" s="75"/>
      <c r="BR11" s="74"/>
      <c r="BS11" s="75"/>
      <c r="BT11" s="74"/>
      <c r="BU11" s="75"/>
      <c r="BV11" s="74"/>
      <c r="BW11" s="75"/>
      <c r="BX11" s="74"/>
      <c r="BY11" s="75"/>
      <c r="BZ11" s="74"/>
      <c r="CA11" s="75"/>
      <c r="CB11" s="74"/>
      <c r="CC11" s="75"/>
      <c r="CD11" s="74"/>
      <c r="CE11" s="75"/>
      <c r="CF11" s="74"/>
      <c r="CG11" s="75"/>
      <c r="CH11" s="74"/>
      <c r="CI11" s="90"/>
      <c r="CJ11" s="74"/>
      <c r="CK11" s="90"/>
      <c r="CL11" s="77">
        <v>0</v>
      </c>
      <c r="CM11" s="77">
        <v>8847.7</v>
      </c>
    </row>
    <row r="12" spans="1:91" ht="12.75">
      <c r="A12" s="71"/>
      <c r="B12" s="74"/>
      <c r="C12" s="75"/>
      <c r="D12" s="74"/>
      <c r="E12" s="75"/>
      <c r="F12" s="74"/>
      <c r="G12" s="75"/>
      <c r="H12" s="74">
        <v>50000</v>
      </c>
      <c r="I12" s="75">
        <v>25289.99</v>
      </c>
      <c r="J12" s="74"/>
      <c r="K12" s="75"/>
      <c r="L12" s="74"/>
      <c r="M12" s="75"/>
      <c r="N12" s="74"/>
      <c r="O12" s="75"/>
      <c r="P12" s="74">
        <v>2701</v>
      </c>
      <c r="Q12" s="75">
        <v>2801.24</v>
      </c>
      <c r="R12" s="74"/>
      <c r="S12" s="75"/>
      <c r="T12" s="74"/>
      <c r="U12" s="75"/>
      <c r="V12" s="74"/>
      <c r="W12" s="75"/>
      <c r="X12" s="74"/>
      <c r="Y12" s="75"/>
      <c r="Z12" s="74"/>
      <c r="AA12" s="75"/>
      <c r="AB12" s="74"/>
      <c r="AC12" s="75"/>
      <c r="AD12" s="74"/>
      <c r="AE12" s="75"/>
      <c r="AF12" s="74"/>
      <c r="AG12" s="75"/>
      <c r="AH12" s="74">
        <v>4213319</v>
      </c>
      <c r="AI12" s="75">
        <v>2660000</v>
      </c>
      <c r="AJ12" s="74"/>
      <c r="AK12" s="75"/>
      <c r="AL12" s="74"/>
      <c r="AM12" s="75"/>
      <c r="AN12" s="74"/>
      <c r="AO12" s="75"/>
      <c r="AP12" s="74"/>
      <c r="AQ12" s="75"/>
      <c r="AR12" s="74"/>
      <c r="AS12" s="75"/>
      <c r="AT12" s="74"/>
      <c r="AU12" s="75"/>
      <c r="AV12" s="74"/>
      <c r="AW12" s="75"/>
      <c r="AX12" s="74"/>
      <c r="AY12" s="75"/>
      <c r="AZ12" s="74"/>
      <c r="BA12" s="75"/>
      <c r="BB12" s="74"/>
      <c r="BC12" s="75"/>
      <c r="BD12" s="74"/>
      <c r="BE12" s="75"/>
      <c r="BF12" s="74"/>
      <c r="BG12" s="75"/>
      <c r="BH12" s="74"/>
      <c r="BI12" s="75"/>
      <c r="BJ12" s="74"/>
      <c r="BK12" s="75"/>
      <c r="BL12" s="74"/>
      <c r="BM12" s="75"/>
      <c r="BN12" s="74"/>
      <c r="BO12" s="75"/>
      <c r="BP12" s="74"/>
      <c r="BQ12" s="75"/>
      <c r="BR12" s="74"/>
      <c r="BS12" s="75"/>
      <c r="BT12" s="74"/>
      <c r="BU12" s="75"/>
      <c r="BV12" s="74"/>
      <c r="BW12" s="75"/>
      <c r="BX12" s="74"/>
      <c r="BY12" s="75"/>
      <c r="BZ12" s="74"/>
      <c r="CA12" s="75"/>
      <c r="CB12" s="74"/>
      <c r="CC12" s="75"/>
      <c r="CD12" s="74"/>
      <c r="CE12" s="75"/>
      <c r="CF12" s="74"/>
      <c r="CG12" s="75"/>
      <c r="CH12" s="74"/>
      <c r="CI12" s="90"/>
      <c r="CJ12" s="74"/>
      <c r="CK12" s="90"/>
      <c r="CL12" s="77">
        <v>0</v>
      </c>
      <c r="CM12" s="77">
        <v>6943.3</v>
      </c>
    </row>
    <row r="13" spans="1:91" ht="12.75">
      <c r="A13" s="71"/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>
        <v>66394</v>
      </c>
      <c r="Q13" s="75">
        <v>20915</v>
      </c>
      <c r="R13" s="74"/>
      <c r="S13" s="75"/>
      <c r="T13" s="74"/>
      <c r="U13" s="75"/>
      <c r="V13" s="74"/>
      <c r="W13" s="75"/>
      <c r="X13" s="74"/>
      <c r="Y13" s="75"/>
      <c r="Z13" s="74"/>
      <c r="AA13" s="75"/>
      <c r="AB13" s="74"/>
      <c r="AC13" s="75"/>
      <c r="AD13" s="74"/>
      <c r="AE13" s="75"/>
      <c r="AF13" s="74"/>
      <c r="AG13" s="75"/>
      <c r="AH13" s="74">
        <v>6000</v>
      </c>
      <c r="AI13" s="75">
        <v>6000</v>
      </c>
      <c r="AJ13" s="74"/>
      <c r="AK13" s="75"/>
      <c r="AL13" s="74"/>
      <c r="AM13" s="75"/>
      <c r="AN13" s="74"/>
      <c r="AO13" s="75"/>
      <c r="AP13" s="74"/>
      <c r="AQ13" s="75"/>
      <c r="AR13" s="74"/>
      <c r="AS13" s="75"/>
      <c r="AT13" s="74"/>
      <c r="AU13" s="75"/>
      <c r="AV13" s="74"/>
      <c r="AW13" s="75"/>
      <c r="AX13" s="74"/>
      <c r="AY13" s="75"/>
      <c r="AZ13" s="74"/>
      <c r="BA13" s="75"/>
      <c r="BB13" s="74"/>
      <c r="BC13" s="75"/>
      <c r="BD13" s="74"/>
      <c r="BE13" s="75"/>
      <c r="BF13" s="74"/>
      <c r="BG13" s="75"/>
      <c r="BH13" s="74"/>
      <c r="BI13" s="75"/>
      <c r="BJ13" s="74"/>
      <c r="BK13" s="75"/>
      <c r="BL13" s="74"/>
      <c r="BM13" s="75"/>
      <c r="BN13" s="74"/>
      <c r="BO13" s="75"/>
      <c r="BP13" s="74"/>
      <c r="BQ13" s="75"/>
      <c r="BR13" s="74"/>
      <c r="BS13" s="75"/>
      <c r="BT13" s="74"/>
      <c r="BU13" s="75"/>
      <c r="BV13" s="74"/>
      <c r="BW13" s="75"/>
      <c r="BX13" s="74"/>
      <c r="BY13" s="75"/>
      <c r="BZ13" s="74"/>
      <c r="CA13" s="75"/>
      <c r="CB13" s="74"/>
      <c r="CC13" s="75"/>
      <c r="CD13" s="74"/>
      <c r="CE13" s="75"/>
      <c r="CF13" s="74"/>
      <c r="CG13" s="75"/>
      <c r="CH13" s="74"/>
      <c r="CI13" s="90"/>
      <c r="CJ13" s="74"/>
      <c r="CK13" s="90"/>
      <c r="CL13" s="77"/>
      <c r="CM13" s="77"/>
    </row>
    <row r="14" spans="1:91" ht="12.75">
      <c r="A14" s="71"/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>
        <v>35700</v>
      </c>
      <c r="Q14" s="75">
        <v>35732.55</v>
      </c>
      <c r="R14" s="74"/>
      <c r="S14" s="75"/>
      <c r="T14" s="74"/>
      <c r="U14" s="75"/>
      <c r="V14" s="74"/>
      <c r="W14" s="75"/>
      <c r="X14" s="74"/>
      <c r="Y14" s="75"/>
      <c r="Z14" s="74"/>
      <c r="AA14" s="75"/>
      <c r="AB14" s="74"/>
      <c r="AC14" s="75"/>
      <c r="AD14" s="74"/>
      <c r="AE14" s="75"/>
      <c r="AF14" s="74"/>
      <c r="AG14" s="75"/>
      <c r="AH14" s="74">
        <v>4350000</v>
      </c>
      <c r="AI14" s="75">
        <v>1699600</v>
      </c>
      <c r="AJ14" s="74"/>
      <c r="AK14" s="75"/>
      <c r="AL14" s="74"/>
      <c r="AM14" s="75"/>
      <c r="AN14" s="74"/>
      <c r="AO14" s="75"/>
      <c r="AP14" s="74"/>
      <c r="AQ14" s="75"/>
      <c r="AR14" s="74"/>
      <c r="AS14" s="75"/>
      <c r="AT14" s="74"/>
      <c r="AU14" s="75"/>
      <c r="AV14" s="74"/>
      <c r="AW14" s="75"/>
      <c r="AX14" s="74"/>
      <c r="AY14" s="75"/>
      <c r="AZ14" s="74"/>
      <c r="BA14" s="75"/>
      <c r="BB14" s="74"/>
      <c r="BC14" s="75"/>
      <c r="BD14" s="74"/>
      <c r="BE14" s="75"/>
      <c r="BF14" s="74"/>
      <c r="BG14" s="75"/>
      <c r="BH14" s="74"/>
      <c r="BI14" s="75"/>
      <c r="BJ14" s="74"/>
      <c r="BK14" s="75"/>
      <c r="BL14" s="74"/>
      <c r="BM14" s="75"/>
      <c r="BN14" s="74"/>
      <c r="BO14" s="75"/>
      <c r="BP14" s="74"/>
      <c r="BQ14" s="75"/>
      <c r="BR14" s="74"/>
      <c r="BS14" s="75"/>
      <c r="BT14" s="74"/>
      <c r="BU14" s="75"/>
      <c r="BV14" s="74"/>
      <c r="BW14" s="75"/>
      <c r="BX14" s="74"/>
      <c r="BY14" s="75"/>
      <c r="BZ14" s="74"/>
      <c r="CA14" s="75"/>
      <c r="CB14" s="74"/>
      <c r="CC14" s="75"/>
      <c r="CD14" s="74"/>
      <c r="CE14" s="75"/>
      <c r="CF14" s="74"/>
      <c r="CG14" s="75"/>
      <c r="CH14" s="74"/>
      <c r="CI14" s="90"/>
      <c r="CJ14" s="74"/>
      <c r="CK14" s="90"/>
      <c r="CL14" s="77"/>
      <c r="CM14" s="77"/>
    </row>
    <row r="15" spans="1:91" ht="12.75">
      <c r="A15" s="71"/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>
        <v>2000</v>
      </c>
      <c r="Q15" s="75">
        <v>1166</v>
      </c>
      <c r="R15" s="74"/>
      <c r="S15" s="75"/>
      <c r="T15" s="74"/>
      <c r="U15" s="75"/>
      <c r="V15" s="74"/>
      <c r="W15" s="75"/>
      <c r="X15" s="74"/>
      <c r="Y15" s="75"/>
      <c r="Z15" s="74"/>
      <c r="AA15" s="75"/>
      <c r="AB15" s="74"/>
      <c r="AC15" s="75"/>
      <c r="AD15" s="74"/>
      <c r="AE15" s="75"/>
      <c r="AF15" s="74"/>
      <c r="AG15" s="75"/>
      <c r="AH15" s="74">
        <v>25400</v>
      </c>
      <c r="AI15" s="75">
        <v>25400</v>
      </c>
      <c r="AJ15" s="74"/>
      <c r="AK15" s="75"/>
      <c r="AL15" s="74"/>
      <c r="AM15" s="75"/>
      <c r="AN15" s="74"/>
      <c r="AO15" s="75"/>
      <c r="AP15" s="74"/>
      <c r="AQ15" s="75"/>
      <c r="AR15" s="74"/>
      <c r="AS15" s="75"/>
      <c r="AT15" s="74"/>
      <c r="AU15" s="75"/>
      <c r="AV15" s="74"/>
      <c r="AW15" s="75"/>
      <c r="AX15" s="74"/>
      <c r="AY15" s="75"/>
      <c r="AZ15" s="74"/>
      <c r="BA15" s="75"/>
      <c r="BB15" s="74"/>
      <c r="BC15" s="75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74"/>
      <c r="BW15" s="75"/>
      <c r="BX15" s="74"/>
      <c r="BY15" s="75"/>
      <c r="BZ15" s="74"/>
      <c r="CA15" s="75"/>
      <c r="CB15" s="74"/>
      <c r="CC15" s="75"/>
      <c r="CD15" s="74"/>
      <c r="CE15" s="75"/>
      <c r="CF15" s="74"/>
      <c r="CG15" s="75"/>
      <c r="CH15" s="74"/>
      <c r="CI15" s="90"/>
      <c r="CJ15" s="74"/>
      <c r="CK15" s="90"/>
      <c r="CL15" s="77"/>
      <c r="CM15" s="77"/>
    </row>
    <row r="16" spans="1:91" ht="12.75">
      <c r="A16" s="71"/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74"/>
      <c r="U16" s="75"/>
      <c r="V16" s="74"/>
      <c r="W16" s="75"/>
      <c r="X16" s="74"/>
      <c r="Y16" s="75"/>
      <c r="Z16" s="74"/>
      <c r="AA16" s="75"/>
      <c r="AB16" s="74"/>
      <c r="AC16" s="75"/>
      <c r="AD16" s="74"/>
      <c r="AE16" s="75"/>
      <c r="AF16" s="74"/>
      <c r="AG16" s="75"/>
      <c r="AH16" s="74">
        <v>390000</v>
      </c>
      <c r="AI16" s="75">
        <v>245000</v>
      </c>
      <c r="AJ16" s="74"/>
      <c r="AK16" s="75"/>
      <c r="AL16" s="74"/>
      <c r="AM16" s="75"/>
      <c r="AN16" s="74"/>
      <c r="AO16" s="75"/>
      <c r="AP16" s="74"/>
      <c r="AQ16" s="75"/>
      <c r="AR16" s="74"/>
      <c r="AS16" s="75"/>
      <c r="AT16" s="74"/>
      <c r="AU16" s="75"/>
      <c r="AV16" s="74"/>
      <c r="AW16" s="75"/>
      <c r="AX16" s="74"/>
      <c r="AY16" s="75"/>
      <c r="AZ16" s="74"/>
      <c r="BA16" s="75"/>
      <c r="BB16" s="74"/>
      <c r="BC16" s="75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74"/>
      <c r="BW16" s="75"/>
      <c r="BX16" s="74"/>
      <c r="BY16" s="75"/>
      <c r="BZ16" s="74"/>
      <c r="CA16" s="75"/>
      <c r="CB16" s="74"/>
      <c r="CC16" s="75"/>
      <c r="CD16" s="74"/>
      <c r="CE16" s="75"/>
      <c r="CF16" s="74"/>
      <c r="CG16" s="75"/>
      <c r="CH16" s="74"/>
      <c r="CI16" s="90"/>
      <c r="CJ16" s="74"/>
      <c r="CK16" s="90"/>
      <c r="CL16" s="77"/>
      <c r="CM16" s="77"/>
    </row>
    <row r="17" spans="1:91" ht="12.75">
      <c r="A17" s="71"/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74"/>
      <c r="U17" s="75"/>
      <c r="V17" s="74"/>
      <c r="W17" s="75"/>
      <c r="X17" s="74"/>
      <c r="Y17" s="75"/>
      <c r="Z17" s="74"/>
      <c r="AA17" s="75"/>
      <c r="AB17" s="74"/>
      <c r="AC17" s="75"/>
      <c r="AD17" s="74"/>
      <c r="AE17" s="75"/>
      <c r="AF17" s="74"/>
      <c r="AG17" s="75"/>
      <c r="AH17" s="74"/>
      <c r="AI17" s="75"/>
      <c r="AJ17" s="74"/>
      <c r="AK17" s="75"/>
      <c r="AL17" s="74"/>
      <c r="AM17" s="75"/>
      <c r="AN17" s="74"/>
      <c r="AO17" s="75"/>
      <c r="AP17" s="74"/>
      <c r="AQ17" s="75"/>
      <c r="AR17" s="74"/>
      <c r="AS17" s="75"/>
      <c r="AT17" s="74"/>
      <c r="AU17" s="75"/>
      <c r="AV17" s="74"/>
      <c r="AW17" s="75"/>
      <c r="AX17" s="74"/>
      <c r="AY17" s="75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74"/>
      <c r="BW17" s="75"/>
      <c r="BX17" s="74"/>
      <c r="BY17" s="75"/>
      <c r="BZ17" s="74"/>
      <c r="CA17" s="75"/>
      <c r="CB17" s="74"/>
      <c r="CC17" s="75"/>
      <c r="CD17" s="74"/>
      <c r="CE17" s="75"/>
      <c r="CF17" s="74"/>
      <c r="CG17" s="75"/>
      <c r="CH17" s="74"/>
      <c r="CI17" s="90"/>
      <c r="CJ17" s="74"/>
      <c r="CK17" s="90"/>
      <c r="CL17" s="77"/>
      <c r="CM17" s="77"/>
    </row>
    <row r="18" spans="1:91" ht="12.75">
      <c r="A18" s="71"/>
      <c r="B18" s="74"/>
      <c r="C18" s="75"/>
      <c r="D18" s="74"/>
      <c r="E18" s="75"/>
      <c r="F18" s="74"/>
      <c r="G18" s="75"/>
      <c r="H18" s="74"/>
      <c r="I18" s="75"/>
      <c r="J18" s="74"/>
      <c r="K18" s="75"/>
      <c r="L18" s="74"/>
      <c r="M18" s="75"/>
      <c r="N18" s="74"/>
      <c r="O18" s="75"/>
      <c r="P18" s="74"/>
      <c r="Q18" s="75"/>
      <c r="R18" s="74"/>
      <c r="S18" s="75"/>
      <c r="T18" s="74"/>
      <c r="U18" s="75"/>
      <c r="V18" s="74"/>
      <c r="W18" s="75"/>
      <c r="X18" s="74"/>
      <c r="Y18" s="75"/>
      <c r="Z18" s="74"/>
      <c r="AA18" s="75"/>
      <c r="AB18" s="74"/>
      <c r="AC18" s="75"/>
      <c r="AD18" s="74"/>
      <c r="AE18" s="75"/>
      <c r="AF18" s="74"/>
      <c r="AG18" s="75"/>
      <c r="AH18" s="74"/>
      <c r="AI18" s="75"/>
      <c r="AJ18" s="74"/>
      <c r="AK18" s="75"/>
      <c r="AL18" s="74"/>
      <c r="AM18" s="75"/>
      <c r="AN18" s="74"/>
      <c r="AO18" s="75"/>
      <c r="AP18" s="74"/>
      <c r="AQ18" s="75"/>
      <c r="AR18" s="74"/>
      <c r="AS18" s="75"/>
      <c r="AT18" s="74"/>
      <c r="AU18" s="75"/>
      <c r="AV18" s="74"/>
      <c r="AW18" s="75"/>
      <c r="AX18" s="74"/>
      <c r="AY18" s="75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J18" s="74"/>
      <c r="BK18" s="75"/>
      <c r="BL18" s="74"/>
      <c r="BM18" s="75"/>
      <c r="BN18" s="74"/>
      <c r="BO18" s="75"/>
      <c r="BP18" s="74"/>
      <c r="BQ18" s="75"/>
      <c r="BR18" s="74"/>
      <c r="BS18" s="75"/>
      <c r="BT18" s="74"/>
      <c r="BU18" s="75"/>
      <c r="BV18" s="74"/>
      <c r="BW18" s="75"/>
      <c r="BX18" s="74"/>
      <c r="BY18" s="75"/>
      <c r="BZ18" s="74"/>
      <c r="CA18" s="75"/>
      <c r="CB18" s="74"/>
      <c r="CC18" s="75"/>
      <c r="CD18" s="74"/>
      <c r="CE18" s="75"/>
      <c r="CF18" s="74"/>
      <c r="CG18" s="75"/>
      <c r="CH18" s="74"/>
      <c r="CI18" s="90"/>
      <c r="CJ18" s="74"/>
      <c r="CK18" s="90"/>
      <c r="CL18" s="77"/>
      <c r="CM18" s="77"/>
    </row>
    <row r="19" spans="1:91" ht="12.75">
      <c r="A19" s="71"/>
      <c r="B19" s="74"/>
      <c r="C19" s="75"/>
      <c r="D19" s="74"/>
      <c r="E19" s="75"/>
      <c r="F19" s="74"/>
      <c r="G19" s="75"/>
      <c r="H19" s="74"/>
      <c r="I19" s="75"/>
      <c r="J19" s="74"/>
      <c r="K19" s="75"/>
      <c r="L19" s="74"/>
      <c r="M19" s="75"/>
      <c r="N19" s="74"/>
      <c r="O19" s="75"/>
      <c r="P19" s="74"/>
      <c r="Q19" s="75"/>
      <c r="R19" s="74"/>
      <c r="S19" s="75"/>
      <c r="T19" s="74"/>
      <c r="U19" s="75"/>
      <c r="V19" s="74"/>
      <c r="W19" s="75"/>
      <c r="X19" s="74"/>
      <c r="Y19" s="75"/>
      <c r="Z19" s="74"/>
      <c r="AA19" s="75"/>
      <c r="AB19" s="74"/>
      <c r="AC19" s="75"/>
      <c r="AD19" s="74"/>
      <c r="AE19" s="75"/>
      <c r="AF19" s="74"/>
      <c r="AG19" s="75"/>
      <c r="AH19" s="74"/>
      <c r="AI19" s="75"/>
      <c r="AJ19" s="74"/>
      <c r="AK19" s="75"/>
      <c r="AL19" s="74"/>
      <c r="AM19" s="75"/>
      <c r="AN19" s="74"/>
      <c r="AO19" s="75"/>
      <c r="AP19" s="74"/>
      <c r="AQ19" s="75"/>
      <c r="AR19" s="74"/>
      <c r="AS19" s="75"/>
      <c r="AT19" s="74"/>
      <c r="AU19" s="75"/>
      <c r="AV19" s="74"/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74"/>
      <c r="BO19" s="75"/>
      <c r="BP19" s="74"/>
      <c r="BQ19" s="75"/>
      <c r="BR19" s="74"/>
      <c r="BS19" s="75"/>
      <c r="BT19" s="74"/>
      <c r="BU19" s="75"/>
      <c r="BV19" s="74"/>
      <c r="BW19" s="75"/>
      <c r="BX19" s="74"/>
      <c r="BY19" s="75"/>
      <c r="BZ19" s="74"/>
      <c r="CA19" s="75"/>
      <c r="CB19" s="74"/>
      <c r="CC19" s="75"/>
      <c r="CD19" s="74"/>
      <c r="CE19" s="75"/>
      <c r="CF19" s="74"/>
      <c r="CG19" s="75"/>
      <c r="CH19" s="74"/>
      <c r="CI19" s="90"/>
      <c r="CJ19" s="74"/>
      <c r="CK19" s="90"/>
      <c r="CL19" s="77"/>
      <c r="CM19" s="77"/>
    </row>
    <row r="20" spans="1:91" ht="12.75">
      <c r="A20" s="71"/>
      <c r="B20" s="74">
        <f>SUM(B3:B19)</f>
        <v>1775720</v>
      </c>
      <c r="C20" s="74">
        <f aca="true" t="shared" si="0" ref="C20:BN20">SUM(C3:C19)</f>
        <v>875824.5</v>
      </c>
      <c r="D20" s="74">
        <f t="shared" si="0"/>
        <v>1300</v>
      </c>
      <c r="E20" s="74">
        <f t="shared" si="0"/>
        <v>2473.94</v>
      </c>
      <c r="F20" s="74">
        <f t="shared" si="0"/>
        <v>854250</v>
      </c>
      <c r="G20" s="74">
        <f t="shared" si="0"/>
        <v>859019.02</v>
      </c>
      <c r="H20" s="74">
        <f t="shared" si="0"/>
        <v>3317633</v>
      </c>
      <c r="I20" s="74">
        <f t="shared" si="0"/>
        <v>1690361.8199999998</v>
      </c>
      <c r="J20" s="74">
        <f t="shared" si="0"/>
        <v>263596</v>
      </c>
      <c r="K20" s="74">
        <f t="shared" si="0"/>
        <v>185194.82</v>
      </c>
      <c r="L20" s="74">
        <f t="shared" si="0"/>
        <v>500</v>
      </c>
      <c r="M20" s="74">
        <f t="shared" si="0"/>
        <v>39</v>
      </c>
      <c r="N20" s="74">
        <f t="shared" si="0"/>
        <v>24000</v>
      </c>
      <c r="O20" s="74">
        <f t="shared" si="0"/>
        <v>32089.22</v>
      </c>
      <c r="P20" s="74">
        <f t="shared" si="0"/>
        <v>560905</v>
      </c>
      <c r="Q20" s="74">
        <f t="shared" si="0"/>
        <v>248208.88</v>
      </c>
      <c r="R20" s="74">
        <f t="shared" si="0"/>
        <v>0</v>
      </c>
      <c r="S20" s="74">
        <f t="shared" si="0"/>
        <v>0</v>
      </c>
      <c r="T20" s="74">
        <f t="shared" si="0"/>
        <v>90000</v>
      </c>
      <c r="U20" s="74">
        <f t="shared" si="0"/>
        <v>56471.32</v>
      </c>
      <c r="V20" s="74">
        <f t="shared" si="0"/>
        <v>20000</v>
      </c>
      <c r="W20" s="74">
        <f t="shared" si="0"/>
        <v>0</v>
      </c>
      <c r="X20" s="74">
        <f t="shared" si="0"/>
        <v>0</v>
      </c>
      <c r="Y20" s="74">
        <f t="shared" si="0"/>
        <v>58.46</v>
      </c>
      <c r="Z20" s="74">
        <f t="shared" si="0"/>
        <v>0</v>
      </c>
      <c r="AA20" s="74">
        <f t="shared" si="0"/>
        <v>0</v>
      </c>
      <c r="AB20" s="74">
        <f t="shared" si="0"/>
        <v>0</v>
      </c>
      <c r="AC20" s="74">
        <f t="shared" si="0"/>
        <v>0</v>
      </c>
      <c r="AD20" s="74">
        <f t="shared" si="0"/>
        <v>338301</v>
      </c>
      <c r="AE20" s="74">
        <f t="shared" si="0"/>
        <v>414082.55</v>
      </c>
      <c r="AF20" s="74">
        <f t="shared" si="0"/>
        <v>1242528</v>
      </c>
      <c r="AG20" s="74">
        <f t="shared" si="0"/>
        <v>610170</v>
      </c>
      <c r="AH20" s="74">
        <f t="shared" si="0"/>
        <v>10074519</v>
      </c>
      <c r="AI20" s="74">
        <f t="shared" si="0"/>
        <v>5230300</v>
      </c>
      <c r="AJ20" s="74">
        <f t="shared" si="0"/>
        <v>0</v>
      </c>
      <c r="AK20" s="74">
        <f t="shared" si="0"/>
        <v>0</v>
      </c>
      <c r="AL20" s="74">
        <f t="shared" si="0"/>
        <v>0</v>
      </c>
      <c r="AM20" s="74">
        <f t="shared" si="0"/>
        <v>0</v>
      </c>
      <c r="AN20" s="74">
        <f t="shared" si="0"/>
        <v>11601</v>
      </c>
      <c r="AO20" s="74">
        <f t="shared" si="0"/>
        <v>11601</v>
      </c>
      <c r="AP20" s="74">
        <f t="shared" si="0"/>
        <v>361228</v>
      </c>
      <c r="AQ20" s="74">
        <f t="shared" si="0"/>
        <v>260757.87</v>
      </c>
      <c r="AR20" s="74">
        <f t="shared" si="0"/>
        <v>0</v>
      </c>
      <c r="AS20" s="74">
        <f t="shared" si="0"/>
        <v>0</v>
      </c>
      <c r="AT20" s="74">
        <f t="shared" si="0"/>
        <v>24000</v>
      </c>
      <c r="AU20" s="74">
        <f t="shared" si="0"/>
        <v>24000</v>
      </c>
      <c r="AV20" s="74">
        <f t="shared" si="0"/>
        <v>0</v>
      </c>
      <c r="AW20" s="74">
        <f t="shared" si="0"/>
        <v>0</v>
      </c>
      <c r="AX20" s="74">
        <f t="shared" si="0"/>
        <v>0</v>
      </c>
      <c r="AY20" s="74">
        <f t="shared" si="0"/>
        <v>0</v>
      </c>
      <c r="AZ20" s="74">
        <f t="shared" si="0"/>
        <v>245000</v>
      </c>
      <c r="BA20" s="74">
        <f t="shared" si="0"/>
        <v>96535.44</v>
      </c>
      <c r="BB20" s="74">
        <f t="shared" si="0"/>
        <v>890000</v>
      </c>
      <c r="BC20" s="74">
        <f t="shared" si="0"/>
        <v>0</v>
      </c>
      <c r="BD20" s="74">
        <f t="shared" si="0"/>
        <v>750000</v>
      </c>
      <c r="BE20" s="74">
        <f t="shared" si="0"/>
        <v>0</v>
      </c>
      <c r="BF20" s="74">
        <f t="shared" si="0"/>
        <v>0</v>
      </c>
      <c r="BG20" s="74">
        <f t="shared" si="0"/>
        <v>0</v>
      </c>
      <c r="BH20" s="74">
        <f t="shared" si="0"/>
        <v>285900</v>
      </c>
      <c r="BI20" s="74">
        <f t="shared" si="0"/>
        <v>64705.79000000001</v>
      </c>
      <c r="BJ20" s="74">
        <f t="shared" si="0"/>
        <v>131116</v>
      </c>
      <c r="BK20" s="74">
        <f t="shared" si="0"/>
        <v>96994</v>
      </c>
      <c r="BL20" s="74">
        <f t="shared" si="0"/>
        <v>0</v>
      </c>
      <c r="BM20" s="74">
        <f t="shared" si="0"/>
        <v>0</v>
      </c>
      <c r="BN20" s="74">
        <f t="shared" si="0"/>
        <v>1975</v>
      </c>
      <c r="BO20" s="74">
        <f aca="true" t="shared" si="1" ref="BO20:CI20">SUM(BO3:BO19)</f>
        <v>2333.05</v>
      </c>
      <c r="BP20" s="74">
        <f t="shared" si="1"/>
        <v>0</v>
      </c>
      <c r="BQ20" s="74">
        <f t="shared" si="1"/>
        <v>0</v>
      </c>
      <c r="BR20" s="74">
        <f t="shared" si="1"/>
        <v>47900</v>
      </c>
      <c r="BS20" s="74">
        <f t="shared" si="1"/>
        <v>29369.5</v>
      </c>
      <c r="BT20" s="74">
        <f t="shared" si="1"/>
        <v>0</v>
      </c>
      <c r="BU20" s="74">
        <f t="shared" si="1"/>
        <v>0</v>
      </c>
      <c r="BV20" s="74">
        <f t="shared" si="1"/>
        <v>400000</v>
      </c>
      <c r="BW20" s="74">
        <f t="shared" si="1"/>
        <v>0</v>
      </c>
      <c r="BX20" s="74">
        <f t="shared" si="1"/>
        <v>478300</v>
      </c>
      <c r="BY20" s="74">
        <f t="shared" si="1"/>
        <v>240000</v>
      </c>
      <c r="BZ20" s="74">
        <f t="shared" si="1"/>
        <v>11761556</v>
      </c>
      <c r="CA20" s="74">
        <f t="shared" si="1"/>
        <v>5276531</v>
      </c>
      <c r="CB20" s="74">
        <f t="shared" si="1"/>
        <v>250000</v>
      </c>
      <c r="CC20" s="74">
        <f t="shared" si="1"/>
        <v>133225.72</v>
      </c>
      <c r="CD20" s="74">
        <f t="shared" si="1"/>
        <v>0</v>
      </c>
      <c r="CE20" s="74">
        <f t="shared" si="1"/>
        <v>0</v>
      </c>
      <c r="CF20" s="74">
        <f t="shared" si="1"/>
        <v>899708</v>
      </c>
      <c r="CG20" s="74">
        <f t="shared" si="1"/>
        <v>487443.91000000003</v>
      </c>
      <c r="CH20" s="74">
        <f t="shared" si="1"/>
        <v>34840967</v>
      </c>
      <c r="CI20" s="74">
        <f t="shared" si="1"/>
        <v>20192014</v>
      </c>
      <c r="CJ20" s="74">
        <f>SUM(CJ3:CJ19)</f>
        <v>0</v>
      </c>
      <c r="CK20" s="74">
        <f>SUM(CK3:CK19)</f>
        <v>0</v>
      </c>
      <c r="CL20" s="77">
        <f>SUM(CL3:CL18)</f>
        <v>453024</v>
      </c>
      <c r="CM20" s="77">
        <f>SUM(CM3:CM18)</f>
        <v>310904.11999999994</v>
      </c>
    </row>
    <row r="21" spans="1:3" ht="25.5">
      <c r="A21" s="46"/>
      <c r="B21" s="47" t="s">
        <v>187</v>
      </c>
      <c r="C21" s="47" t="s">
        <v>188</v>
      </c>
    </row>
    <row r="22" spans="1:4" ht="12.75">
      <c r="A22" s="46"/>
      <c r="B22" s="53">
        <f>B20+D20+F20+H20+J20+L20+N20+P20+R20+Z20+AB20+AD20+AF20+AH20+AJ20+AL20+AN20+AP20+AR20+AT20+AV20+AX20+AZ20+BB20+BD20+BF20+BH20+BJ20+BL20+T20+V20+X20+BX20+BT20+BV20+BN20+BP20+BR20+CL20</f>
        <v>22643296</v>
      </c>
      <c r="C22" s="53">
        <f>C20+E20+G20+I20+K20+M20+O20+Q20+S20+AA20+AC20+AE20+AG20+AI20+AK20+AM20+AO20+AQ20+AS20+AU20+AW20+AY20+BA20+BC20+BE20+BG20+BI20+BK20+BM20+U20+W20+Y20+BY20+BU20+BW20+BO20+BQ20+BS20+CM20</f>
        <v>11341494.299999999</v>
      </c>
      <c r="D22" s="76"/>
    </row>
    <row r="23" spans="1:21" ht="51">
      <c r="A23" s="47" t="s">
        <v>414</v>
      </c>
      <c r="B23" s="53">
        <f>B20+D20+F20+CF20</f>
        <v>3530978</v>
      </c>
      <c r="C23" s="77">
        <f>C20+E20+G20+CG20</f>
        <v>2224761.37</v>
      </c>
      <c r="U23" s="79"/>
    </row>
    <row r="24" spans="1:3" ht="38.25">
      <c r="A24" s="47" t="s">
        <v>189</v>
      </c>
      <c r="B24" s="53">
        <f>H20</f>
        <v>3317633</v>
      </c>
      <c r="C24" s="77">
        <f>I20</f>
        <v>1690361.8199999998</v>
      </c>
    </row>
    <row r="25" spans="1:3" ht="63.75">
      <c r="A25" s="47" t="s">
        <v>190</v>
      </c>
      <c r="B25" s="53">
        <f>J20+T20+V20</f>
        <v>373596</v>
      </c>
      <c r="C25" s="77">
        <f>K20+U20+W20</f>
        <v>241666.14</v>
      </c>
    </row>
    <row r="26" spans="1:3" ht="38.25">
      <c r="A26" s="47" t="s">
        <v>191</v>
      </c>
      <c r="B26" s="53">
        <f>N20+X20</f>
        <v>24000</v>
      </c>
      <c r="C26" s="77">
        <f>O20+Y20</f>
        <v>32147.68</v>
      </c>
    </row>
    <row r="27" spans="1:3" ht="89.25">
      <c r="A27" s="47" t="s">
        <v>413</v>
      </c>
      <c r="B27" s="53">
        <f>L20+P20+R20+Z20+AB20+BL20+BN20+BP20+BR20+BT20</f>
        <v>611280</v>
      </c>
      <c r="C27" s="77">
        <f>M20+Q20+S20+AA20+AC20+BM20+BO20+BQ20+BS20+BU20</f>
        <v>279950.43</v>
      </c>
    </row>
    <row r="28" spans="1:3" ht="89.25">
      <c r="A28" s="47" t="s">
        <v>192</v>
      </c>
      <c r="B28" s="53">
        <f>AD20</f>
        <v>338301</v>
      </c>
      <c r="C28" s="77">
        <f>AE20</f>
        <v>414082.55</v>
      </c>
    </row>
    <row r="29" spans="1:3" ht="76.5">
      <c r="A29" s="47" t="s">
        <v>193</v>
      </c>
      <c r="B29" s="53">
        <f>AF20+BD20</f>
        <v>1992528</v>
      </c>
      <c r="C29" s="77">
        <f>AG20+BE20</f>
        <v>610170</v>
      </c>
    </row>
    <row r="30" spans="1:3" ht="89.25">
      <c r="A30" s="47" t="s">
        <v>194</v>
      </c>
      <c r="B30" s="53">
        <f>AH20+AJ20</f>
        <v>10074519</v>
      </c>
      <c r="C30" s="77">
        <f>AI20+AK20</f>
        <v>5230300</v>
      </c>
    </row>
    <row r="31" spans="1:3" ht="153">
      <c r="A31" s="47" t="s">
        <v>195</v>
      </c>
      <c r="B31" s="53">
        <f>AL20+AN20+AP20+AR20+AX20</f>
        <v>372829</v>
      </c>
      <c r="C31" s="77">
        <f>AM20+AO20+AQ20+AS20+AY20</f>
        <v>272358.87</v>
      </c>
    </row>
    <row r="32" spans="1:3" ht="127.5">
      <c r="A32" s="47" t="s">
        <v>196</v>
      </c>
      <c r="B32" s="53">
        <f>AT20+BF20</f>
        <v>24000</v>
      </c>
      <c r="C32" s="77">
        <f>AU20+BG20</f>
        <v>24000</v>
      </c>
    </row>
    <row r="33" spans="1:3" ht="114.75">
      <c r="A33" s="47" t="s">
        <v>197</v>
      </c>
      <c r="B33" s="53">
        <f>AV20+BH20</f>
        <v>285900</v>
      </c>
      <c r="C33" s="77">
        <f>AW20+BI20</f>
        <v>64705.79000000001</v>
      </c>
    </row>
    <row r="34" spans="1:3" ht="89.25">
      <c r="A34" s="47" t="s">
        <v>198</v>
      </c>
      <c r="B34" s="53">
        <f>BB20+BJ20</f>
        <v>1021116</v>
      </c>
      <c r="C34" s="77">
        <f>BC20+BK20</f>
        <v>96994</v>
      </c>
    </row>
    <row r="35" spans="1:3" ht="127.5">
      <c r="A35" s="47" t="s">
        <v>199</v>
      </c>
      <c r="B35" s="53">
        <f>AZ20+BV20</f>
        <v>645000</v>
      </c>
      <c r="C35" s="77">
        <f>BA20+BW20</f>
        <v>96535.44</v>
      </c>
    </row>
    <row r="36" spans="1:3" ht="127.5">
      <c r="A36" s="47" t="s">
        <v>200</v>
      </c>
      <c r="B36" s="53">
        <f>BX20</f>
        <v>478300</v>
      </c>
      <c r="C36" s="77">
        <f>BY20</f>
        <v>240000</v>
      </c>
    </row>
    <row r="37" spans="1:3" ht="12.75">
      <c r="A37" s="46" t="s">
        <v>280</v>
      </c>
      <c r="B37" s="77">
        <f>CL20+CJ20</f>
        <v>453024</v>
      </c>
      <c r="C37" s="77">
        <f>CM20+CK20</f>
        <v>310904.11999999994</v>
      </c>
    </row>
    <row r="38" spans="1:3" ht="25.5">
      <c r="A38" s="47" t="s">
        <v>201</v>
      </c>
      <c r="B38" s="53">
        <f>SUM(B23:B37)</f>
        <v>23543004</v>
      </c>
      <c r="C38" s="77">
        <f>SUM(C23:C37)</f>
        <v>11828938.209999997</v>
      </c>
    </row>
    <row r="39" spans="1:3" ht="12.75">
      <c r="A39" s="46"/>
      <c r="B39" s="46" t="str">
        <f>IF(B22=B38,"OK.","błąd")</f>
        <v>błąd</v>
      </c>
      <c r="C39" s="46" t="str">
        <f>IF(C22=C38,"OK.","błąd")</f>
        <v>błąd</v>
      </c>
    </row>
    <row r="40" spans="1:3" ht="25.5">
      <c r="A40" s="78" t="s">
        <v>202</v>
      </c>
      <c r="B40" s="79">
        <f>CB20+BZ20</f>
        <v>12011556</v>
      </c>
      <c r="C40" s="79">
        <f>CC20+CA20</f>
        <v>5409756.72</v>
      </c>
    </row>
    <row r="41" ht="12.75">
      <c r="A41" s="80" t="s">
        <v>203</v>
      </c>
    </row>
    <row r="42" spans="1:3" ht="12.75">
      <c r="A42" s="78" t="s">
        <v>204</v>
      </c>
      <c r="B42" s="79">
        <v>24019927</v>
      </c>
      <c r="C42" s="79">
        <v>14781496</v>
      </c>
    </row>
    <row r="43" spans="1:3" ht="12.75">
      <c r="A43" s="80" t="s">
        <v>205</v>
      </c>
      <c r="B43" s="79">
        <v>9694476</v>
      </c>
      <c r="C43" s="79">
        <v>4847238</v>
      </c>
    </row>
    <row r="44" spans="1:3" ht="12.75">
      <c r="A44" s="78" t="s">
        <v>206</v>
      </c>
      <c r="B44" s="79">
        <v>1126564</v>
      </c>
      <c r="C44" s="79">
        <v>563280</v>
      </c>
    </row>
    <row r="45" spans="1:3" ht="38.25">
      <c r="A45" s="91" t="s">
        <v>368</v>
      </c>
      <c r="B45" s="79"/>
      <c r="C45" s="79"/>
    </row>
    <row r="46" spans="2:3" ht="12.75">
      <c r="B46" s="79">
        <f>B38+B40+B42+B43+B44+B45</f>
        <v>70395527</v>
      </c>
      <c r="C46" s="79">
        <f>C38+C40+C42+C43+C44+C45</f>
        <v>37430708.92999999</v>
      </c>
    </row>
    <row r="49" spans="2:3" ht="12.75">
      <c r="B49" s="79"/>
      <c r="C49" s="79"/>
    </row>
    <row r="51" spans="2:3" ht="12.75">
      <c r="B51" s="79">
        <f>B46-B49</f>
        <v>70395527</v>
      </c>
      <c r="C51" s="79">
        <f>C46-C49</f>
        <v>37430708.92999999</v>
      </c>
    </row>
  </sheetData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75" workbookViewId="0" topLeftCell="A1">
      <selection activeCell="C13" sqref="C13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1" customWidth="1"/>
    <col min="4" max="4" width="16.7109375" style="81" customWidth="1"/>
    <col min="5" max="5" width="11.00390625" style="0" customWidth="1"/>
    <col min="6" max="6" width="11.7109375" style="0" bestFit="1" customWidth="1"/>
    <col min="7" max="7" width="10.140625" style="0" bestFit="1" customWidth="1"/>
  </cols>
  <sheetData>
    <row r="1" spans="4:5" ht="12.75">
      <c r="D1" s="150" t="s">
        <v>209</v>
      </c>
      <c r="E1" s="8"/>
    </row>
    <row r="3" spans="1:4" ht="12.75">
      <c r="A3" s="178" t="s">
        <v>418</v>
      </c>
      <c r="B3" s="178"/>
      <c r="C3" s="178"/>
      <c r="D3" s="178"/>
    </row>
    <row r="4" spans="1:4" ht="12.75">
      <c r="A4" s="178" t="s">
        <v>0</v>
      </c>
      <c r="B4" s="178"/>
      <c r="C4" s="178"/>
      <c r="D4" s="178"/>
    </row>
    <row r="5" ht="12.75">
      <c r="E5" s="65" t="s">
        <v>149</v>
      </c>
    </row>
    <row r="6" spans="1:5" ht="51">
      <c r="A6" s="4" t="s">
        <v>1</v>
      </c>
      <c r="B6" s="4" t="s">
        <v>29</v>
      </c>
      <c r="C6" s="55" t="s">
        <v>419</v>
      </c>
      <c r="D6" s="55" t="s">
        <v>420</v>
      </c>
      <c r="E6" s="55" t="s">
        <v>148</v>
      </c>
    </row>
    <row r="7" spans="1:5" ht="12.75">
      <c r="A7" s="4">
        <v>1</v>
      </c>
      <c r="B7" s="4">
        <v>2</v>
      </c>
      <c r="C7" s="82">
        <v>3</v>
      </c>
      <c r="D7" s="82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166">
        <f>SUM(C9:C16)-C13</f>
        <v>20207344</v>
      </c>
      <c r="D8" s="166">
        <f>SUM(D9:D16)-D13</f>
        <v>10292726.71</v>
      </c>
      <c r="E8" s="57">
        <f>D8/C8</f>
        <v>0.5093557426448523</v>
      </c>
    </row>
    <row r="9" spans="1:5" ht="18" customHeight="1">
      <c r="A9" s="2" t="s">
        <v>10</v>
      </c>
      <c r="B9" s="3" t="s">
        <v>3</v>
      </c>
      <c r="C9" s="167">
        <f>'dochody wg źródeł'!B40</f>
        <v>12011556</v>
      </c>
      <c r="D9" s="167">
        <f>'dochody wg źródeł'!C40</f>
        <v>5409756.72</v>
      </c>
      <c r="E9" s="59">
        <f aca="true" t="shared" si="0" ref="E9:E35">D9/C9</f>
        <v>0.4503793446910625</v>
      </c>
    </row>
    <row r="10" spans="1:5" ht="18" customHeight="1">
      <c r="A10" s="2" t="s">
        <v>11</v>
      </c>
      <c r="B10" s="3" t="s">
        <v>4</v>
      </c>
      <c r="C10" s="167">
        <f>'dochody wg źródeł'!B23</f>
        <v>3530978</v>
      </c>
      <c r="D10" s="167">
        <f>'dochody wg źródeł'!C23</f>
        <v>2224761.37</v>
      </c>
      <c r="E10" s="59">
        <f t="shared" si="0"/>
        <v>0.6300694510132887</v>
      </c>
    </row>
    <row r="11" spans="1:6" ht="18" customHeight="1">
      <c r="A11" s="2" t="s">
        <v>12</v>
      </c>
      <c r="B11" s="3" t="s">
        <v>5</v>
      </c>
      <c r="C11" s="167">
        <f>'dochody wg źródeł'!B24</f>
        <v>3317633</v>
      </c>
      <c r="D11" s="167">
        <f>'dochody wg źródeł'!C24</f>
        <v>1690361.8199999998</v>
      </c>
      <c r="E11" s="59">
        <f t="shared" si="0"/>
        <v>0.509508381427361</v>
      </c>
      <c r="F11" s="89"/>
    </row>
    <row r="12" spans="1:7" ht="18" customHeight="1">
      <c r="A12" s="2" t="s">
        <v>13</v>
      </c>
      <c r="B12" s="3" t="s">
        <v>6</v>
      </c>
      <c r="C12" s="167">
        <f>'dochody wg źródeł'!B25</f>
        <v>373596</v>
      </c>
      <c r="D12" s="167">
        <f>'dochody wg źródeł'!C25</f>
        <v>241666.14</v>
      </c>
      <c r="E12" s="59">
        <f t="shared" si="0"/>
        <v>0.6468649021938137</v>
      </c>
      <c r="F12" s="89"/>
      <c r="G12" s="79"/>
    </row>
    <row r="13" spans="1:7" ht="18" customHeight="1">
      <c r="A13" s="2"/>
      <c r="B13" s="3" t="s">
        <v>7</v>
      </c>
      <c r="C13" s="167">
        <f>'dochody wg źródeł'!T20+'dochody wg źródeł'!V20</f>
        <v>110000</v>
      </c>
      <c r="D13" s="167">
        <f>'dochody wg źródeł'!U20+'dochody wg źródeł'!W20</f>
        <v>56471.32</v>
      </c>
      <c r="E13" s="59">
        <f t="shared" si="0"/>
        <v>0.5133756363636364</v>
      </c>
      <c r="G13" s="76"/>
    </row>
    <row r="14" spans="1:5" ht="18" customHeight="1">
      <c r="A14" s="2" t="s">
        <v>14</v>
      </c>
      <c r="B14" s="3" t="s">
        <v>8</v>
      </c>
      <c r="C14" s="167">
        <f>'dochody wg źródeł'!B26</f>
        <v>24000</v>
      </c>
      <c r="D14" s="167">
        <f>'dochody wg źródeł'!C26</f>
        <v>32147.68</v>
      </c>
      <c r="E14" s="59">
        <f t="shared" si="0"/>
        <v>1.3394866666666667</v>
      </c>
    </row>
    <row r="15" spans="1:5" ht="18" customHeight="1">
      <c r="A15" s="2" t="s">
        <v>15</v>
      </c>
      <c r="B15" s="3" t="s">
        <v>9</v>
      </c>
      <c r="C15" s="167">
        <f>'dochody wg źródeł'!B27</f>
        <v>611280</v>
      </c>
      <c r="D15" s="167">
        <f>'dochody wg źródeł'!C27</f>
        <v>279950.43</v>
      </c>
      <c r="E15" s="59">
        <f t="shared" si="0"/>
        <v>0.4579741362387122</v>
      </c>
    </row>
    <row r="16" spans="1:5" ht="30.75" customHeight="1">
      <c r="A16" s="16" t="s">
        <v>16</v>
      </c>
      <c r="B16" s="6" t="s">
        <v>38</v>
      </c>
      <c r="C16" s="168">
        <f>'dochody wg źródeł'!B28</f>
        <v>338301</v>
      </c>
      <c r="D16" s="168">
        <f>'dochody wg źródeł'!C28</f>
        <v>414082.55</v>
      </c>
      <c r="E16" s="61">
        <f t="shared" si="0"/>
        <v>1.224006284344415</v>
      </c>
    </row>
    <row r="17" spans="1:5" s="8" customFormat="1" ht="18" customHeight="1">
      <c r="A17" s="14" t="s">
        <v>17</v>
      </c>
      <c r="B17" s="9" t="s">
        <v>18</v>
      </c>
      <c r="C17" s="166">
        <f>C18+C20+C21+C25+C22+C23</f>
        <v>13938016</v>
      </c>
      <c r="D17" s="166">
        <f>D18+D20+D21+D25+D22+D23</f>
        <v>6544726.99</v>
      </c>
      <c r="E17" s="57">
        <f t="shared" si="0"/>
        <v>0.4695594401670941</v>
      </c>
    </row>
    <row r="18" spans="1:5" ht="18" customHeight="1">
      <c r="A18" s="2" t="s">
        <v>10</v>
      </c>
      <c r="B18" s="3" t="s">
        <v>19</v>
      </c>
      <c r="C18" s="167">
        <f>'dochody wg źródeł'!B29</f>
        <v>1992528</v>
      </c>
      <c r="D18" s="167">
        <f>'dochody wg źródeł'!C29</f>
        <v>610170</v>
      </c>
      <c r="E18" s="59">
        <f t="shared" si="0"/>
        <v>0.3062290718122907</v>
      </c>
    </row>
    <row r="19" spans="1:5" ht="18" customHeight="1">
      <c r="A19" s="2"/>
      <c r="B19" s="3" t="s">
        <v>20</v>
      </c>
      <c r="C19" s="167">
        <v>750000</v>
      </c>
      <c r="D19" s="167">
        <v>0</v>
      </c>
      <c r="E19" s="59">
        <f>D19/C19</f>
        <v>0</v>
      </c>
    </row>
    <row r="20" spans="1:5" ht="18" customHeight="1">
      <c r="A20" s="2" t="s">
        <v>11</v>
      </c>
      <c r="B20" s="3" t="s">
        <v>21</v>
      </c>
      <c r="C20" s="167">
        <f>'dochody wg źródeł'!B30</f>
        <v>10074519</v>
      </c>
      <c r="D20" s="167">
        <f>'dochody wg źródeł'!C30</f>
        <v>5230300</v>
      </c>
      <c r="E20" s="59">
        <f t="shared" si="0"/>
        <v>0.5191612621902842</v>
      </c>
    </row>
    <row r="21" spans="1:5" ht="30.75" customHeight="1">
      <c r="A21" s="17" t="s">
        <v>13</v>
      </c>
      <c r="B21" s="3" t="s">
        <v>22</v>
      </c>
      <c r="C21" s="169">
        <f>'dochody wg źródeł'!B31</f>
        <v>372829</v>
      </c>
      <c r="D21" s="169">
        <f>'dochody wg źródeł'!C31</f>
        <v>272358.87</v>
      </c>
      <c r="E21" s="61">
        <f t="shared" si="0"/>
        <v>0.730519541130116</v>
      </c>
    </row>
    <row r="22" spans="1:5" ht="30.75" customHeight="1">
      <c r="A22" s="17" t="s">
        <v>14</v>
      </c>
      <c r="B22" s="145" t="s">
        <v>394</v>
      </c>
      <c r="C22" s="169">
        <f>'dochody wg źródeł'!B37+'dochody wg źródeł'!B45</f>
        <v>453024</v>
      </c>
      <c r="D22" s="169">
        <f>'dochody wg źródeł'!C37+'dochody wg źródeł'!C45</f>
        <v>310904.11999999994</v>
      </c>
      <c r="E22" s="61">
        <f>D22/C22</f>
        <v>0.6862862011725647</v>
      </c>
    </row>
    <row r="23" spans="1:5" ht="30.75" customHeight="1">
      <c r="A23" s="17" t="s">
        <v>15</v>
      </c>
      <c r="B23" s="3" t="s">
        <v>410</v>
      </c>
      <c r="C23" s="169">
        <f>'dochody wg źródeł'!B34</f>
        <v>1021116</v>
      </c>
      <c r="D23" s="169">
        <f>'dochody wg źródeł'!C34</f>
        <v>96994</v>
      </c>
      <c r="E23" s="61">
        <f>D23/C23</f>
        <v>0.09498822856560861</v>
      </c>
    </row>
    <row r="24" spans="1:5" ht="30.75" customHeight="1">
      <c r="A24" s="17"/>
      <c r="B24" s="104" t="s">
        <v>20</v>
      </c>
      <c r="C24" s="169">
        <f>'dochody wg źródeł'!BB20</f>
        <v>890000</v>
      </c>
      <c r="D24" s="169">
        <f>'dochody wg źródeł'!BC20</f>
        <v>0</v>
      </c>
      <c r="E24" s="61">
        <f>D24/C24</f>
        <v>0</v>
      </c>
    </row>
    <row r="25" spans="1:5" ht="30.75" customHeight="1">
      <c r="A25" s="17" t="s">
        <v>16</v>
      </c>
      <c r="B25" s="3" t="s">
        <v>30</v>
      </c>
      <c r="C25" s="169">
        <f>'dochody wg źródeł'!B32</f>
        <v>24000</v>
      </c>
      <c r="D25" s="169">
        <f>'dochody wg źródeł'!C32</f>
        <v>24000</v>
      </c>
      <c r="E25" s="61">
        <f>D25/C25</f>
        <v>1</v>
      </c>
    </row>
    <row r="26" spans="1:5" s="8" customFormat="1" ht="18" customHeight="1">
      <c r="A26" s="29" t="s">
        <v>23</v>
      </c>
      <c r="B26" s="30" t="s">
        <v>31</v>
      </c>
      <c r="C26" s="170">
        <f>C27+C28+C30</f>
        <v>1409200</v>
      </c>
      <c r="D26" s="170">
        <f>D27+D28+D30</f>
        <v>401241.23</v>
      </c>
      <c r="E26" s="57">
        <f t="shared" si="0"/>
        <v>0.28472979704797047</v>
      </c>
    </row>
    <row r="27" spans="1:5" ht="30.75" customHeight="1">
      <c r="A27" s="17" t="s">
        <v>10</v>
      </c>
      <c r="B27" s="3" t="s">
        <v>151</v>
      </c>
      <c r="C27" s="169">
        <f>'dochody wg źródeł'!B33</f>
        <v>285900</v>
      </c>
      <c r="D27" s="169">
        <f>'dochody wg źródeł'!C33</f>
        <v>64705.79000000001</v>
      </c>
      <c r="E27" s="61">
        <f t="shared" si="0"/>
        <v>0.22632315494928298</v>
      </c>
    </row>
    <row r="28" spans="1:5" ht="38.25">
      <c r="A28" s="17" t="s">
        <v>11</v>
      </c>
      <c r="B28" s="145" t="s">
        <v>152</v>
      </c>
      <c r="C28" s="171">
        <f>'dochody wg źródeł'!B35</f>
        <v>645000</v>
      </c>
      <c r="D28" s="171">
        <f>'dochody wg źródeł'!C35</f>
        <v>96535.44</v>
      </c>
      <c r="E28" s="148">
        <f>D28/C28</f>
        <v>0.1496673488372093</v>
      </c>
    </row>
    <row r="29" spans="1:5" ht="12.75">
      <c r="A29" s="17"/>
      <c r="B29" s="145" t="s">
        <v>20</v>
      </c>
      <c r="C29" s="171">
        <v>400000</v>
      </c>
      <c r="D29" s="171">
        <v>0</v>
      </c>
      <c r="E29" s="148">
        <f>D29/C29</f>
        <v>0</v>
      </c>
    </row>
    <row r="30" spans="1:5" ht="38.25">
      <c r="A30" s="16" t="s">
        <v>12</v>
      </c>
      <c r="B30" s="118" t="s">
        <v>409</v>
      </c>
      <c r="C30" s="168">
        <f>'dochody wg źródeł'!B36</f>
        <v>478300</v>
      </c>
      <c r="D30" s="168">
        <f>'dochody wg źródeł'!C36</f>
        <v>240000</v>
      </c>
      <c r="E30" s="58">
        <f t="shared" si="0"/>
        <v>0.501777127325946</v>
      </c>
    </row>
    <row r="31" spans="1:5" ht="12.75">
      <c r="A31" s="14" t="s">
        <v>24</v>
      </c>
      <c r="B31" s="30" t="s">
        <v>25</v>
      </c>
      <c r="C31" s="166">
        <f>SUM(C32:C34)</f>
        <v>34840967</v>
      </c>
      <c r="D31" s="166">
        <f>SUM(D32:D34)</f>
        <v>20192014</v>
      </c>
      <c r="E31" s="57">
        <f t="shared" si="0"/>
        <v>0.5795480360806289</v>
      </c>
    </row>
    <row r="32" spans="1:5" s="8" customFormat="1" ht="18" customHeight="1">
      <c r="A32" s="2" t="s">
        <v>10</v>
      </c>
      <c r="B32" s="3" t="s">
        <v>26</v>
      </c>
      <c r="C32" s="169">
        <v>24019927</v>
      </c>
      <c r="D32" s="169">
        <v>14781496</v>
      </c>
      <c r="E32" s="59">
        <f t="shared" si="0"/>
        <v>0.6153847178636305</v>
      </c>
    </row>
    <row r="33" spans="1:5" ht="18" customHeight="1">
      <c r="A33" s="2" t="s">
        <v>11</v>
      </c>
      <c r="B33" s="3" t="s">
        <v>27</v>
      </c>
      <c r="C33" s="169">
        <v>9694476</v>
      </c>
      <c r="D33" s="169">
        <v>4847238</v>
      </c>
      <c r="E33" s="59">
        <f t="shared" si="0"/>
        <v>0.5</v>
      </c>
    </row>
    <row r="34" spans="1:5" ht="18" customHeight="1">
      <c r="A34" s="2" t="s">
        <v>12</v>
      </c>
      <c r="B34" s="3" t="s">
        <v>207</v>
      </c>
      <c r="C34" s="169">
        <v>1126564</v>
      </c>
      <c r="D34" s="169">
        <v>563280</v>
      </c>
      <c r="E34" s="59">
        <f>D34/C34</f>
        <v>0.4999982246902972</v>
      </c>
    </row>
    <row r="35" spans="1:5" ht="18" customHeight="1">
      <c r="A35" s="7"/>
      <c r="B35" s="7" t="s">
        <v>28</v>
      </c>
      <c r="C35" s="172">
        <f>C8+C17+C26+C31</f>
        <v>70395527</v>
      </c>
      <c r="D35" s="172">
        <f>D8+D17+D26+D31</f>
        <v>37430708.93000001</v>
      </c>
      <c r="E35" s="56">
        <f t="shared" si="0"/>
        <v>0.5317199902488123</v>
      </c>
    </row>
    <row r="36" spans="1:5" s="8" customFormat="1" ht="24.75" customHeight="1">
      <c r="A36"/>
      <c r="B36"/>
      <c r="C36" s="84">
        <v>56886030</v>
      </c>
      <c r="D36" s="84">
        <v>55427378.23</v>
      </c>
      <c r="E36"/>
    </row>
    <row r="37" spans="3:4" ht="12.75">
      <c r="C37" s="85">
        <f>C35-C36</f>
        <v>13509497</v>
      </c>
      <c r="D37" s="85">
        <f>D35-D36</f>
        <v>-17996669.29999999</v>
      </c>
    </row>
  </sheetData>
  <mergeCells count="2"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.75">
      <c r="A3" s="179" t="s">
        <v>32</v>
      </c>
      <c r="B3" s="179"/>
      <c r="C3" s="179"/>
      <c r="D3" s="179"/>
      <c r="E3" s="179"/>
      <c r="F3" s="179"/>
      <c r="G3" s="179"/>
    </row>
    <row r="4" spans="1:7" ht="15.75">
      <c r="A4" s="179" t="s">
        <v>374</v>
      </c>
      <c r="B4" s="179"/>
      <c r="C4" s="179"/>
      <c r="D4" s="179"/>
      <c r="E4" s="179"/>
      <c r="F4" s="179"/>
      <c r="G4" s="17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5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2">
        <f>G8/F8</f>
        <v>0.5066666666666667</v>
      </c>
    </row>
    <row r="9" spans="1:8" ht="30.75" customHeight="1">
      <c r="A9" s="2"/>
      <c r="B9" s="14"/>
      <c r="C9" s="96" t="s">
        <v>36</v>
      </c>
      <c r="D9" s="96"/>
      <c r="E9" s="9" t="s">
        <v>37</v>
      </c>
      <c r="F9" s="27">
        <f>F10</f>
        <v>30000</v>
      </c>
      <c r="G9" s="27">
        <f>G10</f>
        <v>15200</v>
      </c>
      <c r="H9" s="64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225</v>
      </c>
      <c r="E10" s="3" t="s">
        <v>245</v>
      </c>
      <c r="F10" s="19">
        <v>30000</v>
      </c>
      <c r="G10" s="19">
        <v>15200</v>
      </c>
      <c r="H10" s="61">
        <f t="shared" si="0"/>
        <v>0.5066666666666667</v>
      </c>
    </row>
    <row r="11" spans="1:8" s="8" customFormat="1" ht="18" customHeight="1">
      <c r="A11" s="29" t="s">
        <v>11</v>
      </c>
      <c r="B11" s="69" t="s">
        <v>43</v>
      </c>
      <c r="C11" s="29"/>
      <c r="D11" s="69"/>
      <c r="E11" s="30" t="s">
        <v>39</v>
      </c>
      <c r="F11" s="33">
        <f>SUM(F12)</f>
        <v>180000</v>
      </c>
      <c r="G11" s="33">
        <f>SUM(G12)</f>
        <v>89700</v>
      </c>
      <c r="H11" s="57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2">
        <f t="shared" si="0"/>
        <v>0.49833333333333335</v>
      </c>
    </row>
    <row r="13" spans="1:8" ht="38.25">
      <c r="A13" s="15"/>
      <c r="B13" s="15"/>
      <c r="C13" s="24"/>
      <c r="D13" s="39" t="s">
        <v>226</v>
      </c>
      <c r="E13" s="6" t="s">
        <v>227</v>
      </c>
      <c r="F13" s="18">
        <v>180000</v>
      </c>
      <c r="G13" s="18">
        <v>89700</v>
      </c>
      <c r="H13" s="58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2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355</v>
      </c>
      <c r="F15" s="10">
        <f>F16</f>
        <v>3400000</v>
      </c>
      <c r="G15" s="10">
        <f>G16</f>
        <v>0</v>
      </c>
      <c r="H15" s="62">
        <f>H16</f>
        <v>0</v>
      </c>
    </row>
    <row r="16" spans="1:8" s="8" customFormat="1" ht="38.25">
      <c r="A16" s="14"/>
      <c r="B16" s="36"/>
      <c r="C16" s="36"/>
      <c r="D16" s="99" t="s">
        <v>338</v>
      </c>
      <c r="E16" s="40" t="s">
        <v>337</v>
      </c>
      <c r="F16" s="35">
        <v>3400000</v>
      </c>
      <c r="G16" s="35">
        <v>0</v>
      </c>
      <c r="H16" s="61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2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223</v>
      </c>
      <c r="F18" s="10">
        <f>F23+F26+F22</f>
        <v>5557023</v>
      </c>
      <c r="G18" s="10">
        <f>G23+G26+G22</f>
        <v>110081</v>
      </c>
      <c r="H18" s="62">
        <f t="shared" si="0"/>
        <v>0.01980934755893578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350000</v>
      </c>
      <c r="G19" s="11">
        <v>412882</v>
      </c>
      <c r="H19" s="59">
        <f t="shared" si="0"/>
        <v>1.1796628571428571</v>
      </c>
    </row>
    <row r="20" spans="1:8" ht="18" customHeight="1">
      <c r="A20" s="2"/>
      <c r="B20" s="2"/>
      <c r="C20" s="2"/>
      <c r="D20" s="34" t="s">
        <v>249</v>
      </c>
      <c r="E20" s="3" t="s">
        <v>229</v>
      </c>
      <c r="F20" s="11">
        <v>0</v>
      </c>
      <c r="G20" s="11">
        <v>2616</v>
      </c>
      <c r="H20" s="59" t="e">
        <f t="shared" si="0"/>
        <v>#DIV/0!</v>
      </c>
    </row>
    <row r="21" spans="1:8" ht="18" customHeight="1">
      <c r="A21" s="2"/>
      <c r="B21" s="2"/>
      <c r="C21" s="2"/>
      <c r="D21" s="34" t="s">
        <v>250</v>
      </c>
      <c r="E21" s="3" t="s">
        <v>230</v>
      </c>
      <c r="F21" s="11">
        <v>0</v>
      </c>
      <c r="G21" s="11">
        <v>3600</v>
      </c>
      <c r="H21" s="59" t="e">
        <f t="shared" si="0"/>
        <v>#DIV/0!</v>
      </c>
    </row>
    <row r="22" spans="1:8" ht="38.25">
      <c r="A22" s="2"/>
      <c r="B22" s="2"/>
      <c r="C22" s="2"/>
      <c r="D22" s="22" t="s">
        <v>338</v>
      </c>
      <c r="E22" s="146" t="s">
        <v>337</v>
      </c>
      <c r="F22" s="19">
        <v>725128</v>
      </c>
      <c r="G22" s="19">
        <v>110081</v>
      </c>
      <c r="H22" s="61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46" t="s">
        <v>404</v>
      </c>
      <c r="F23" s="19">
        <v>2431895</v>
      </c>
      <c r="G23" s="19">
        <v>0</v>
      </c>
      <c r="H23" s="61">
        <f t="shared" si="0"/>
        <v>0</v>
      </c>
    </row>
    <row r="24" spans="1:8" ht="51">
      <c r="A24" s="2"/>
      <c r="B24" s="2"/>
      <c r="C24" s="2"/>
      <c r="D24" s="22" t="s">
        <v>281</v>
      </c>
      <c r="E24" s="3" t="s">
        <v>288</v>
      </c>
      <c r="F24" s="19">
        <v>2098684</v>
      </c>
      <c r="G24" s="19">
        <v>0</v>
      </c>
      <c r="H24" s="61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344</v>
      </c>
      <c r="F25" s="27">
        <f>F26</f>
        <v>2400000</v>
      </c>
      <c r="G25" s="27">
        <f>G26</f>
        <v>0</v>
      </c>
      <c r="H25" s="64">
        <f t="shared" si="0"/>
        <v>0</v>
      </c>
    </row>
    <row r="26" spans="1:8" ht="38.25">
      <c r="A26" s="15"/>
      <c r="B26" s="15"/>
      <c r="C26" s="15"/>
      <c r="D26" s="39" t="s">
        <v>345</v>
      </c>
      <c r="E26" s="6" t="s">
        <v>241</v>
      </c>
      <c r="F26" s="18">
        <v>2400000</v>
      </c>
      <c r="G26" s="18">
        <v>0</v>
      </c>
      <c r="H26" s="58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217</v>
      </c>
      <c r="F27" s="27">
        <f>F28</f>
        <v>145570</v>
      </c>
      <c r="G27" s="27">
        <f>G28</f>
        <v>15662</v>
      </c>
      <c r="H27" s="62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2">
        <f t="shared" si="0"/>
        <v>0.10759084976300062</v>
      </c>
    </row>
    <row r="29" spans="1:8" ht="38.25">
      <c r="A29" s="2"/>
      <c r="B29" s="2"/>
      <c r="C29" s="2"/>
      <c r="D29" s="22" t="s">
        <v>339</v>
      </c>
      <c r="E29" s="3" t="s">
        <v>341</v>
      </c>
      <c r="F29" s="19">
        <v>130247</v>
      </c>
      <c r="G29" s="19">
        <v>15662</v>
      </c>
      <c r="H29" s="61">
        <f t="shared" si="0"/>
        <v>0.1202484510199851</v>
      </c>
    </row>
    <row r="30" spans="1:8" ht="38.25">
      <c r="A30" s="15"/>
      <c r="B30" s="15"/>
      <c r="C30" s="15"/>
      <c r="D30" s="39" t="s">
        <v>340</v>
      </c>
      <c r="E30" s="6" t="s">
        <v>341</v>
      </c>
      <c r="F30" s="18">
        <v>15323</v>
      </c>
      <c r="G30" s="18">
        <v>0</v>
      </c>
      <c r="H30" s="58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2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4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223</v>
      </c>
      <c r="F33" s="10">
        <f>F36</f>
        <v>2226000</v>
      </c>
      <c r="G33" s="10">
        <f>G36</f>
        <v>32337</v>
      </c>
      <c r="H33" s="62">
        <f t="shared" si="0"/>
        <v>0.014526954177897573</v>
      </c>
    </row>
    <row r="34" spans="1:8" ht="18" customHeight="1">
      <c r="A34" s="2"/>
      <c r="B34" s="2"/>
      <c r="C34" s="2"/>
      <c r="D34" s="34" t="s">
        <v>251</v>
      </c>
      <c r="E34" s="3" t="s">
        <v>232</v>
      </c>
      <c r="F34" s="11">
        <v>0</v>
      </c>
      <c r="G34" s="11">
        <v>293</v>
      </c>
      <c r="H34" s="59" t="e">
        <f t="shared" si="0"/>
        <v>#DIV/0!</v>
      </c>
    </row>
    <row r="35" spans="1:8" ht="25.5">
      <c r="A35" s="2"/>
      <c r="B35" s="2"/>
      <c r="C35" s="2"/>
      <c r="D35" s="22" t="s">
        <v>252</v>
      </c>
      <c r="E35" s="104" t="s">
        <v>233</v>
      </c>
      <c r="F35" s="19">
        <v>79300</v>
      </c>
      <c r="G35" s="19">
        <v>179348</v>
      </c>
      <c r="H35" s="61">
        <f t="shared" si="0"/>
        <v>2.2616393442622953</v>
      </c>
    </row>
    <row r="36" spans="1:8" ht="38.25">
      <c r="A36" s="2"/>
      <c r="B36" s="2"/>
      <c r="C36" s="2"/>
      <c r="D36" s="22" t="s">
        <v>342</v>
      </c>
      <c r="E36" s="104" t="s">
        <v>343</v>
      </c>
      <c r="F36" s="19">
        <v>2226000</v>
      </c>
      <c r="G36" s="19">
        <v>32337</v>
      </c>
      <c r="H36" s="61">
        <f t="shared" si="0"/>
        <v>0.014526954177897573</v>
      </c>
    </row>
    <row r="37" spans="1:8" ht="18" customHeight="1">
      <c r="A37" s="2"/>
      <c r="B37" s="2"/>
      <c r="C37" s="2"/>
      <c r="D37" s="34" t="s">
        <v>254</v>
      </c>
      <c r="E37" s="3" t="s">
        <v>236</v>
      </c>
      <c r="F37" s="11">
        <v>125000</v>
      </c>
      <c r="G37" s="11">
        <v>78530</v>
      </c>
      <c r="H37" s="59">
        <f t="shared" si="0"/>
        <v>0.62824</v>
      </c>
    </row>
    <row r="38" spans="1:8" ht="18" customHeight="1">
      <c r="A38" s="2"/>
      <c r="B38" s="2"/>
      <c r="C38" s="2"/>
      <c r="D38" s="34" t="s">
        <v>253</v>
      </c>
      <c r="E38" s="3" t="s">
        <v>234</v>
      </c>
      <c r="F38" s="11">
        <v>0</v>
      </c>
      <c r="G38" s="11">
        <v>1031</v>
      </c>
      <c r="H38" s="59" t="e">
        <f t="shared" si="0"/>
        <v>#DIV/0!</v>
      </c>
    </row>
    <row r="39" spans="1:8" ht="18" customHeight="1">
      <c r="A39" s="2"/>
      <c r="B39" s="2"/>
      <c r="C39" s="2"/>
      <c r="D39" s="34" t="s">
        <v>250</v>
      </c>
      <c r="E39" s="3" t="s">
        <v>230</v>
      </c>
      <c r="F39" s="11">
        <v>0</v>
      </c>
      <c r="G39" s="11">
        <v>926</v>
      </c>
      <c r="H39" s="59" t="e">
        <f t="shared" si="0"/>
        <v>#DIV/0!</v>
      </c>
    </row>
    <row r="40" spans="1:8" ht="38.25">
      <c r="A40" s="2"/>
      <c r="B40" s="2"/>
      <c r="C40" s="2"/>
      <c r="D40" s="22">
        <v>2110</v>
      </c>
      <c r="E40" s="104" t="s">
        <v>245</v>
      </c>
      <c r="F40" s="19">
        <v>200000</v>
      </c>
      <c r="G40" s="19">
        <v>101100</v>
      </c>
      <c r="H40" s="61">
        <f t="shared" si="0"/>
        <v>0.5055</v>
      </c>
    </row>
    <row r="41" spans="1:8" ht="38.25">
      <c r="A41" s="15"/>
      <c r="B41" s="15"/>
      <c r="C41" s="15"/>
      <c r="D41" s="39">
        <v>2360</v>
      </c>
      <c r="E41" s="118" t="s">
        <v>235</v>
      </c>
      <c r="F41" s="18">
        <v>311000</v>
      </c>
      <c r="G41" s="18">
        <v>283028</v>
      </c>
      <c r="H41" s="58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2">
        <f t="shared" si="0"/>
        <v>0.6429236753295586</v>
      </c>
    </row>
    <row r="43" spans="1:8" ht="30.75" customHeight="1">
      <c r="A43" s="2"/>
      <c r="B43" s="14"/>
      <c r="C43" s="23">
        <v>71012</v>
      </c>
      <c r="D43" s="96"/>
      <c r="E43" s="9" t="s">
        <v>49</v>
      </c>
      <c r="F43" s="27">
        <f>F44</f>
        <v>105000</v>
      </c>
      <c r="G43" s="27">
        <f>G44</f>
        <v>57400</v>
      </c>
      <c r="H43" s="64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245</v>
      </c>
      <c r="F44" s="19">
        <v>105000</v>
      </c>
      <c r="G44" s="19">
        <v>57400</v>
      </c>
      <c r="H44" s="61">
        <f t="shared" si="0"/>
        <v>0.5466666666666666</v>
      </c>
    </row>
    <row r="45" spans="1:8" ht="30.75" customHeight="1">
      <c r="A45" s="2"/>
      <c r="B45" s="2"/>
      <c r="C45" s="23">
        <v>71013</v>
      </c>
      <c r="D45" s="96"/>
      <c r="E45" s="9" t="s">
        <v>55</v>
      </c>
      <c r="F45" s="27">
        <f>F46</f>
        <v>145000</v>
      </c>
      <c r="G45" s="27">
        <f>G46</f>
        <v>73300</v>
      </c>
      <c r="H45" s="64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245</v>
      </c>
      <c r="F46" s="19">
        <v>145000</v>
      </c>
      <c r="G46" s="19">
        <v>73300</v>
      </c>
      <c r="H46" s="61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97">
        <f>F48+F49+F50+F51+F52</f>
        <v>681866</v>
      </c>
      <c r="G47" s="97">
        <f>G48+G49+G50+G51+G52</f>
        <v>502542</v>
      </c>
      <c r="H47" s="62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246</v>
      </c>
      <c r="F48" s="19">
        <v>25000</v>
      </c>
      <c r="G48" s="19">
        <v>12700</v>
      </c>
      <c r="H48" s="61">
        <f t="shared" si="0"/>
        <v>0.508</v>
      </c>
    </row>
    <row r="49" spans="1:8" ht="19.5" customHeight="1">
      <c r="A49" s="2"/>
      <c r="B49" s="2"/>
      <c r="C49" s="2"/>
      <c r="D49" s="22" t="s">
        <v>248</v>
      </c>
      <c r="E49" s="3" t="s">
        <v>228</v>
      </c>
      <c r="F49" s="19">
        <v>0</v>
      </c>
      <c r="G49" s="19">
        <v>61</v>
      </c>
      <c r="H49" s="61" t="e">
        <f t="shared" si="0"/>
        <v>#DIV/0!</v>
      </c>
    </row>
    <row r="50" spans="1:8" ht="19.5" customHeight="1">
      <c r="A50" s="2"/>
      <c r="B50" s="2"/>
      <c r="C50" s="2"/>
      <c r="D50" s="22" t="s">
        <v>254</v>
      </c>
      <c r="E50" s="3" t="s">
        <v>236</v>
      </c>
      <c r="F50" s="19">
        <v>422000</v>
      </c>
      <c r="G50" s="19">
        <v>264873</v>
      </c>
      <c r="H50" s="61">
        <f t="shared" si="0"/>
        <v>0.6276611374407582</v>
      </c>
    </row>
    <row r="51" spans="1:8" ht="19.5" customHeight="1">
      <c r="A51" s="2"/>
      <c r="B51" s="2"/>
      <c r="C51" s="2"/>
      <c r="D51" s="22" t="s">
        <v>253</v>
      </c>
      <c r="E51" s="3" t="s">
        <v>234</v>
      </c>
      <c r="F51" s="19">
        <v>10000</v>
      </c>
      <c r="G51" s="19">
        <v>42</v>
      </c>
      <c r="H51" s="61">
        <f t="shared" si="0"/>
        <v>0.0042</v>
      </c>
    </row>
    <row r="52" spans="1:8" ht="19.5" customHeight="1">
      <c r="A52" s="2"/>
      <c r="B52" s="2"/>
      <c r="C52" s="2"/>
      <c r="D52" s="22" t="s">
        <v>250</v>
      </c>
      <c r="E52" s="3" t="s">
        <v>230</v>
      </c>
      <c r="F52" s="19">
        <v>224866</v>
      </c>
      <c r="G52" s="19">
        <v>224866</v>
      </c>
      <c r="H52" s="61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2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245</v>
      </c>
      <c r="F54" s="18">
        <v>350000</v>
      </c>
      <c r="G54" s="18">
        <v>190900</v>
      </c>
      <c r="H54" s="58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2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2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245</v>
      </c>
      <c r="F57" s="19">
        <v>225200</v>
      </c>
      <c r="G57" s="19">
        <v>124200</v>
      </c>
      <c r="H57" s="61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2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397</v>
      </c>
      <c r="F59" s="10">
        <v>0</v>
      </c>
      <c r="G59" s="10">
        <v>28100</v>
      </c>
      <c r="H59" s="62" t="e">
        <f t="shared" si="0"/>
        <v>#DIV/0!</v>
      </c>
    </row>
    <row r="60" spans="1:8" ht="18" customHeight="1">
      <c r="A60" s="2"/>
      <c r="B60" s="2"/>
      <c r="C60" s="2"/>
      <c r="D60" s="34" t="s">
        <v>248</v>
      </c>
      <c r="E60" s="3" t="s">
        <v>228</v>
      </c>
      <c r="F60" s="11">
        <v>2000</v>
      </c>
      <c r="G60" s="11">
        <v>2320</v>
      </c>
      <c r="H60" s="59">
        <f t="shared" si="0"/>
        <v>1.16</v>
      </c>
    </row>
    <row r="61" spans="1:8" ht="18" customHeight="1">
      <c r="A61" s="2"/>
      <c r="B61" s="2"/>
      <c r="C61" s="2"/>
      <c r="D61" s="34" t="s">
        <v>254</v>
      </c>
      <c r="E61" s="3" t="s">
        <v>236</v>
      </c>
      <c r="F61" s="11">
        <v>1500</v>
      </c>
      <c r="G61" s="11">
        <v>540</v>
      </c>
      <c r="H61" s="59">
        <f t="shared" si="0"/>
        <v>0.36</v>
      </c>
    </row>
    <row r="62" spans="1:8" ht="25.5">
      <c r="A62" s="2"/>
      <c r="B62" s="2"/>
      <c r="C62" s="2"/>
      <c r="D62" s="34" t="s">
        <v>395</v>
      </c>
      <c r="E62" s="3" t="s">
        <v>401</v>
      </c>
      <c r="F62" s="19">
        <v>0</v>
      </c>
      <c r="G62" s="19">
        <v>28100</v>
      </c>
      <c r="H62" s="61" t="e">
        <f t="shared" si="0"/>
        <v>#DIV/0!</v>
      </c>
    </row>
    <row r="63" spans="1:8" ht="18" customHeight="1">
      <c r="A63" s="2"/>
      <c r="B63" s="2"/>
      <c r="C63" s="2"/>
      <c r="D63" s="34" t="s">
        <v>250</v>
      </c>
      <c r="E63" s="3" t="s">
        <v>230</v>
      </c>
      <c r="F63" s="11">
        <v>6000</v>
      </c>
      <c r="G63" s="11">
        <v>13414</v>
      </c>
      <c r="H63" s="59">
        <f t="shared" si="0"/>
        <v>2.2356666666666665</v>
      </c>
    </row>
    <row r="64" spans="1:8" ht="38.25">
      <c r="A64" s="2"/>
      <c r="B64" s="2"/>
      <c r="C64" s="2"/>
      <c r="D64" s="22" t="s">
        <v>348</v>
      </c>
      <c r="E64" s="3" t="s">
        <v>337</v>
      </c>
      <c r="F64" s="19">
        <v>251679</v>
      </c>
      <c r="G64" s="19">
        <v>176847</v>
      </c>
      <c r="H64" s="61">
        <f t="shared" si="0"/>
        <v>0.7026688758299262</v>
      </c>
    </row>
    <row r="65" spans="1:8" ht="38.25">
      <c r="A65" s="2"/>
      <c r="B65" s="2"/>
      <c r="C65" s="2"/>
      <c r="D65" s="22" t="s">
        <v>282</v>
      </c>
      <c r="E65" s="3" t="s">
        <v>337</v>
      </c>
      <c r="F65" s="19">
        <v>12349</v>
      </c>
      <c r="G65" s="19">
        <v>4492</v>
      </c>
      <c r="H65" s="61">
        <f t="shared" si="0"/>
        <v>0.36375415013361406</v>
      </c>
    </row>
    <row r="66" spans="1:8" ht="38.25">
      <c r="A66" s="2"/>
      <c r="B66" s="17"/>
      <c r="C66" s="17"/>
      <c r="D66" s="22" t="s">
        <v>286</v>
      </c>
      <c r="E66" s="104" t="s">
        <v>402</v>
      </c>
      <c r="F66" s="19">
        <v>0</v>
      </c>
      <c r="G66" s="19">
        <v>6406</v>
      </c>
      <c r="H66" s="61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335</v>
      </c>
      <c r="F67" s="10">
        <f>SUM(F70:F71)</f>
        <v>42000</v>
      </c>
      <c r="G67" s="10">
        <f>SUM(G70:G71)</f>
        <v>42000</v>
      </c>
      <c r="H67" s="62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2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59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245</v>
      </c>
      <c r="F70" s="19">
        <v>24800</v>
      </c>
      <c r="G70" s="19">
        <v>24800</v>
      </c>
      <c r="H70" s="61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241</v>
      </c>
      <c r="F71" s="18">
        <v>17200</v>
      </c>
      <c r="G71" s="18">
        <v>17200</v>
      </c>
      <c r="H71" s="58">
        <f t="shared" si="0"/>
        <v>1</v>
      </c>
    </row>
    <row r="72" spans="1:8" ht="12.75">
      <c r="A72" s="14" t="s">
        <v>77</v>
      </c>
      <c r="B72" s="14">
        <v>752</v>
      </c>
      <c r="C72" s="14"/>
      <c r="D72" s="96"/>
      <c r="E72" s="9" t="s">
        <v>56</v>
      </c>
      <c r="F72" s="27">
        <f>F73</f>
        <v>1500</v>
      </c>
      <c r="G72" s="27">
        <f>G73</f>
        <v>1500</v>
      </c>
      <c r="H72" s="62">
        <f t="shared" si="0"/>
        <v>1</v>
      </c>
    </row>
    <row r="73" spans="1:8" ht="12.75">
      <c r="A73" s="14"/>
      <c r="B73" s="14"/>
      <c r="C73" s="14">
        <v>75212</v>
      </c>
      <c r="D73" s="96"/>
      <c r="E73" s="9" t="s">
        <v>57</v>
      </c>
      <c r="F73" s="27">
        <f>F74</f>
        <v>1500</v>
      </c>
      <c r="G73" s="27">
        <f>G74</f>
        <v>1500</v>
      </c>
      <c r="H73" s="62">
        <f t="shared" si="0"/>
        <v>1</v>
      </c>
    </row>
    <row r="74" spans="1:8" ht="38.25">
      <c r="A74" s="15"/>
      <c r="B74" s="15"/>
      <c r="C74" s="15"/>
      <c r="D74" s="39" t="s">
        <v>225</v>
      </c>
      <c r="E74" s="6" t="s">
        <v>245</v>
      </c>
      <c r="F74" s="18">
        <v>1500</v>
      </c>
      <c r="G74" s="18">
        <v>1500</v>
      </c>
      <c r="H74" s="58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4">
        <f t="shared" si="0"/>
        <v>0.5632816287873496</v>
      </c>
    </row>
    <row r="76" spans="1:8" ht="30.75" customHeight="1">
      <c r="A76" s="14"/>
      <c r="B76" s="14"/>
      <c r="C76" s="23">
        <v>75411</v>
      </c>
      <c r="D76" s="96"/>
      <c r="E76" s="9" t="s">
        <v>59</v>
      </c>
      <c r="F76" s="27">
        <f>SUM(F78:F82)</f>
        <v>8218649</v>
      </c>
      <c r="G76" s="27">
        <f>G78+G79+G82+G80+G81</f>
        <v>4623824</v>
      </c>
      <c r="H76" s="64">
        <f t="shared" si="0"/>
        <v>0.5626014689275574</v>
      </c>
    </row>
    <row r="77" spans="1:8" ht="30.75" customHeight="1">
      <c r="A77" s="14"/>
      <c r="B77" s="14"/>
      <c r="C77" s="23"/>
      <c r="D77" s="96"/>
      <c r="E77" s="119" t="s">
        <v>223</v>
      </c>
      <c r="F77" s="27">
        <f>F82+F81+F80</f>
        <v>4309999</v>
      </c>
      <c r="G77" s="27">
        <f>G82+G81+G80</f>
        <v>2177349</v>
      </c>
      <c r="H77" s="64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245</v>
      </c>
      <c r="F78" s="19">
        <v>3908000</v>
      </c>
      <c r="G78" s="19">
        <v>2446000</v>
      </c>
      <c r="H78" s="61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235</v>
      </c>
      <c r="F79" s="19">
        <v>650</v>
      </c>
      <c r="G79" s="19">
        <v>475</v>
      </c>
      <c r="H79" s="61">
        <f t="shared" si="0"/>
        <v>0.7307692307692307</v>
      </c>
    </row>
    <row r="80" spans="1:8" ht="38.25">
      <c r="A80" s="2"/>
      <c r="B80" s="2"/>
      <c r="C80" s="17"/>
      <c r="D80" s="22" t="s">
        <v>338</v>
      </c>
      <c r="E80" s="3" t="s">
        <v>337</v>
      </c>
      <c r="F80" s="19">
        <v>2739999</v>
      </c>
      <c r="G80" s="19">
        <v>2005192</v>
      </c>
      <c r="H80" s="61">
        <f t="shared" si="0"/>
        <v>0.7318221648986003</v>
      </c>
    </row>
    <row r="81" spans="1:8" ht="38.25">
      <c r="A81" s="2"/>
      <c r="B81" s="2"/>
      <c r="C81" s="17"/>
      <c r="D81" s="22" t="s">
        <v>396</v>
      </c>
      <c r="E81" s="3" t="s">
        <v>337</v>
      </c>
      <c r="F81" s="19">
        <v>329715</v>
      </c>
      <c r="G81" s="19">
        <v>164857</v>
      </c>
      <c r="H81" s="61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247</v>
      </c>
      <c r="F82" s="19">
        <v>1240285</v>
      </c>
      <c r="G82" s="19">
        <v>7300</v>
      </c>
      <c r="H82" s="61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2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245</v>
      </c>
      <c r="F84" s="19">
        <v>3500</v>
      </c>
      <c r="G84" s="19">
        <v>3500</v>
      </c>
      <c r="H84" s="61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2">
        <f t="shared" si="0"/>
        <v>1</v>
      </c>
    </row>
    <row r="86" spans="1:8" ht="51">
      <c r="A86" s="2"/>
      <c r="B86" s="2"/>
      <c r="C86" s="2"/>
      <c r="D86" s="22">
        <v>2710</v>
      </c>
      <c r="E86" s="146" t="s">
        <v>400</v>
      </c>
      <c r="F86" s="19">
        <v>9300</v>
      </c>
      <c r="G86" s="19">
        <v>9300</v>
      </c>
      <c r="H86" s="58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98"/>
      <c r="E87" s="30" t="s">
        <v>88</v>
      </c>
      <c r="F87" s="31">
        <f>F88+F90</f>
        <v>10704670</v>
      </c>
      <c r="G87" s="31">
        <f>G88+G90</f>
        <v>4728051</v>
      </c>
      <c r="H87" s="64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96"/>
      <c r="E88" s="9" t="s">
        <v>170</v>
      </c>
      <c r="F88" s="27">
        <f>F89</f>
        <v>1586666</v>
      </c>
      <c r="G88" s="27">
        <f>G89</f>
        <v>818508</v>
      </c>
      <c r="H88" s="64">
        <f t="shared" si="0"/>
        <v>0.5158666033052955</v>
      </c>
    </row>
    <row r="89" spans="1:8" s="8" customFormat="1" ht="30" customHeight="1">
      <c r="A89" s="43"/>
      <c r="B89" s="43"/>
      <c r="C89" s="43"/>
      <c r="D89" s="99" t="s">
        <v>255</v>
      </c>
      <c r="E89" s="103" t="s">
        <v>237</v>
      </c>
      <c r="F89" s="35">
        <v>1586666</v>
      </c>
      <c r="G89" s="35">
        <v>818508</v>
      </c>
      <c r="H89" s="61">
        <f t="shared" si="0"/>
        <v>0.5158666033052955</v>
      </c>
    </row>
    <row r="90" spans="1:8" ht="38.25">
      <c r="A90" s="17"/>
      <c r="B90" s="17"/>
      <c r="C90" s="23">
        <v>75622</v>
      </c>
      <c r="D90" s="96"/>
      <c r="E90" s="9" t="s">
        <v>89</v>
      </c>
      <c r="F90" s="27">
        <f>F91+F92</f>
        <v>9118004</v>
      </c>
      <c r="G90" s="27">
        <f>G91+G92</f>
        <v>3909543</v>
      </c>
      <c r="H90" s="64">
        <f t="shared" si="0"/>
        <v>0.4287718013723179</v>
      </c>
    </row>
    <row r="91" spans="1:8" ht="25.5">
      <c r="A91" s="17"/>
      <c r="B91" s="17"/>
      <c r="C91" s="17"/>
      <c r="D91" s="22" t="s">
        <v>256</v>
      </c>
      <c r="E91" s="104" t="s">
        <v>238</v>
      </c>
      <c r="F91" s="19">
        <v>8834183</v>
      </c>
      <c r="G91" s="19">
        <v>3784632</v>
      </c>
      <c r="H91" s="61">
        <f t="shared" si="0"/>
        <v>0.42840769768975806</v>
      </c>
    </row>
    <row r="92" spans="1:8" ht="19.5" customHeight="1">
      <c r="A92" s="17"/>
      <c r="B92" s="17"/>
      <c r="C92" s="17"/>
      <c r="D92" s="22" t="s">
        <v>257</v>
      </c>
      <c r="E92" s="104" t="s">
        <v>239</v>
      </c>
      <c r="F92" s="19">
        <v>283821</v>
      </c>
      <c r="G92" s="19">
        <v>124911</v>
      </c>
      <c r="H92" s="61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69"/>
      <c r="E93" s="30" t="s">
        <v>61</v>
      </c>
      <c r="F93" s="33">
        <f>F94+F96+F98+F101</f>
        <v>39065760</v>
      </c>
      <c r="G93" s="33">
        <f>G94+G96+G98+G101</f>
        <v>22777663</v>
      </c>
      <c r="H93" s="57">
        <f t="shared" si="0"/>
        <v>0.5830595129852842</v>
      </c>
    </row>
    <row r="94" spans="1:8" ht="38.25">
      <c r="A94" s="2"/>
      <c r="B94" s="14"/>
      <c r="C94" s="23">
        <v>75801</v>
      </c>
      <c r="D94" s="96"/>
      <c r="E94" s="9" t="s">
        <v>94</v>
      </c>
      <c r="F94" s="27">
        <f>F95</f>
        <v>27734077</v>
      </c>
      <c r="G94" s="27">
        <f>G95</f>
        <v>17067128</v>
      </c>
      <c r="H94" s="64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04" t="s">
        <v>240</v>
      </c>
      <c r="F95" s="19">
        <v>27734077</v>
      </c>
      <c r="G95" s="19">
        <v>17067128</v>
      </c>
      <c r="H95" s="61">
        <f t="shared" si="0"/>
        <v>0.6153847485171401</v>
      </c>
    </row>
    <row r="96" spans="1:8" ht="30.75" customHeight="1">
      <c r="A96" s="2"/>
      <c r="B96" s="2"/>
      <c r="C96" s="23">
        <v>75803</v>
      </c>
      <c r="D96" s="96"/>
      <c r="E96" s="9" t="s">
        <v>95</v>
      </c>
      <c r="F96" s="27">
        <f>F97</f>
        <v>10609423</v>
      </c>
      <c r="G96" s="27">
        <f>G97</f>
        <v>5304714</v>
      </c>
      <c r="H96" s="64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04" t="s">
        <v>240</v>
      </c>
      <c r="F97" s="19">
        <v>10609423</v>
      </c>
      <c r="G97" s="19">
        <v>5304714</v>
      </c>
      <c r="H97" s="61">
        <f t="shared" si="0"/>
        <v>0.500000235639582</v>
      </c>
    </row>
    <row r="98" spans="1:8" ht="15" customHeight="1">
      <c r="A98" s="2"/>
      <c r="B98" s="2"/>
      <c r="C98" s="23">
        <v>75814</v>
      </c>
      <c r="D98" s="96"/>
      <c r="E98" s="9" t="s">
        <v>90</v>
      </c>
      <c r="F98" s="27">
        <f>SUM(F99:F100)</f>
        <v>100000</v>
      </c>
      <c r="G98" s="27">
        <f>SUM(G99:G100)</f>
        <v>94691</v>
      </c>
      <c r="H98" s="64">
        <f t="shared" si="0"/>
        <v>0.94691</v>
      </c>
    </row>
    <row r="99" spans="1:8" ht="19.5" customHeight="1">
      <c r="A99" s="2"/>
      <c r="B99" s="2"/>
      <c r="C99" s="17"/>
      <c r="D99" s="22" t="s">
        <v>253</v>
      </c>
      <c r="E99" s="104" t="s">
        <v>234</v>
      </c>
      <c r="F99" s="19">
        <v>100000</v>
      </c>
      <c r="G99" s="19">
        <v>76391</v>
      </c>
      <c r="H99" s="61">
        <f t="shared" si="0"/>
        <v>0.76391</v>
      </c>
    </row>
    <row r="100" spans="1:8" ht="19.5" customHeight="1">
      <c r="A100" s="2"/>
      <c r="B100" s="2"/>
      <c r="C100" s="17"/>
      <c r="D100" s="22" t="s">
        <v>250</v>
      </c>
      <c r="E100" s="104" t="s">
        <v>230</v>
      </c>
      <c r="F100" s="19">
        <v>0</v>
      </c>
      <c r="G100" s="19">
        <v>18300</v>
      </c>
      <c r="H100" s="61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207</v>
      </c>
      <c r="F101" s="27">
        <f>F102</f>
        <v>622260</v>
      </c>
      <c r="G101" s="27">
        <f>G102</f>
        <v>311130</v>
      </c>
      <c r="H101" s="64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240</v>
      </c>
      <c r="F102" s="11">
        <v>622260</v>
      </c>
      <c r="G102" s="11">
        <v>311130</v>
      </c>
      <c r="H102" s="59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69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7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2">
        <f t="shared" si="0"/>
        <v>1</v>
      </c>
    </row>
    <row r="105" spans="1:8" s="8" customFormat="1" ht="38.25">
      <c r="A105" s="14"/>
      <c r="B105" s="14"/>
      <c r="C105" s="14"/>
      <c r="D105" s="99" t="s">
        <v>281</v>
      </c>
      <c r="E105" s="103" t="s">
        <v>346</v>
      </c>
      <c r="F105" s="35">
        <v>31925</v>
      </c>
      <c r="G105" s="35">
        <v>31925</v>
      </c>
      <c r="H105" s="61">
        <f t="shared" si="0"/>
        <v>1</v>
      </c>
    </row>
    <row r="106" spans="1:8" s="8" customFormat="1" ht="19.5" customHeight="1">
      <c r="A106" s="14"/>
      <c r="B106" s="14"/>
      <c r="C106" s="14"/>
      <c r="D106" s="99"/>
      <c r="E106" s="119" t="s">
        <v>397</v>
      </c>
      <c r="F106" s="27">
        <v>31925</v>
      </c>
      <c r="G106" s="27">
        <v>31925</v>
      </c>
      <c r="H106" s="64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2">
        <f t="shared" si="0"/>
        <v>0.5794247787610619</v>
      </c>
    </row>
    <row r="108" spans="1:8" ht="18" customHeight="1">
      <c r="A108" s="2"/>
      <c r="B108" s="2"/>
      <c r="C108" s="2"/>
      <c r="D108" s="34" t="s">
        <v>248</v>
      </c>
      <c r="E108" s="3" t="s">
        <v>228</v>
      </c>
      <c r="F108" s="11">
        <v>600</v>
      </c>
      <c r="G108" s="11">
        <v>342</v>
      </c>
      <c r="H108" s="59">
        <f t="shared" si="0"/>
        <v>0.57</v>
      </c>
    </row>
    <row r="109" spans="1:8" ht="25.5">
      <c r="A109" s="2"/>
      <c r="B109" s="2"/>
      <c r="C109" s="2"/>
      <c r="D109" s="22" t="s">
        <v>252</v>
      </c>
      <c r="E109" s="104" t="s">
        <v>233</v>
      </c>
      <c r="F109" s="19">
        <v>20000</v>
      </c>
      <c r="G109" s="19">
        <v>11752</v>
      </c>
      <c r="H109" s="61">
        <f t="shared" si="0"/>
        <v>0.5876</v>
      </c>
    </row>
    <row r="110" spans="1:8" ht="18" customHeight="1">
      <c r="A110" s="2"/>
      <c r="B110" s="2"/>
      <c r="C110" s="2"/>
      <c r="D110" s="34" t="s">
        <v>253</v>
      </c>
      <c r="E110" s="3" t="s">
        <v>234</v>
      </c>
      <c r="F110" s="11">
        <v>0</v>
      </c>
      <c r="G110" s="11">
        <v>19</v>
      </c>
      <c r="H110" s="59" t="e">
        <f t="shared" si="0"/>
        <v>#DIV/0!</v>
      </c>
    </row>
    <row r="111" spans="1:8" ht="18" customHeight="1">
      <c r="A111" s="2"/>
      <c r="B111" s="2"/>
      <c r="C111" s="2"/>
      <c r="D111" s="34" t="s">
        <v>250</v>
      </c>
      <c r="E111" s="3" t="s">
        <v>230</v>
      </c>
      <c r="F111" s="11">
        <v>2000</v>
      </c>
      <c r="G111" s="11">
        <v>982</v>
      </c>
      <c r="H111" s="59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2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59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223</v>
      </c>
      <c r="F114" s="10">
        <f>F120+F121+F122</f>
        <v>2774000</v>
      </c>
      <c r="G114" s="10">
        <f>G120+G121+G122</f>
        <v>148048</v>
      </c>
      <c r="H114" s="62">
        <f t="shared" si="0"/>
        <v>0.05336986301369863</v>
      </c>
    </row>
    <row r="115" spans="1:8" ht="18" customHeight="1">
      <c r="A115" s="2"/>
      <c r="B115" s="2"/>
      <c r="C115" s="2"/>
      <c r="D115" s="34" t="s">
        <v>248</v>
      </c>
      <c r="E115" s="3" t="s">
        <v>228</v>
      </c>
      <c r="F115" s="11">
        <v>38730</v>
      </c>
      <c r="G115" s="11">
        <v>16595</v>
      </c>
      <c r="H115" s="59">
        <f t="shared" si="0"/>
        <v>0.4284792150787503</v>
      </c>
    </row>
    <row r="116" spans="1:8" ht="25.5">
      <c r="A116" s="2"/>
      <c r="B116" s="2"/>
      <c r="C116" s="2"/>
      <c r="D116" s="22" t="s">
        <v>252</v>
      </c>
      <c r="E116" s="104" t="s">
        <v>233</v>
      </c>
      <c r="F116" s="19">
        <v>167000</v>
      </c>
      <c r="G116" s="19">
        <v>105567</v>
      </c>
      <c r="H116" s="61">
        <f t="shared" si="0"/>
        <v>0.6321377245508982</v>
      </c>
    </row>
    <row r="117" spans="1:8" ht="18" customHeight="1">
      <c r="A117" s="2"/>
      <c r="B117" s="2"/>
      <c r="C117" s="2"/>
      <c r="D117" s="34" t="s">
        <v>254</v>
      </c>
      <c r="E117" s="3" t="s">
        <v>236</v>
      </c>
      <c r="F117" s="11">
        <v>50000</v>
      </c>
      <c r="G117" s="11">
        <v>21513</v>
      </c>
      <c r="H117" s="59">
        <f t="shared" si="0"/>
        <v>0.43026</v>
      </c>
    </row>
    <row r="118" spans="1:8" ht="18" customHeight="1">
      <c r="A118" s="2"/>
      <c r="B118" s="2"/>
      <c r="C118" s="2"/>
      <c r="D118" s="34" t="s">
        <v>253</v>
      </c>
      <c r="E118" s="3" t="s">
        <v>234</v>
      </c>
      <c r="F118" s="11">
        <v>0</v>
      </c>
      <c r="G118" s="11">
        <v>67</v>
      </c>
      <c r="H118" s="59" t="e">
        <f t="shared" si="0"/>
        <v>#DIV/0!</v>
      </c>
    </row>
    <row r="119" spans="1:8" ht="18" customHeight="1">
      <c r="A119" s="2"/>
      <c r="B119" s="2"/>
      <c r="C119" s="2"/>
      <c r="D119" s="34" t="s">
        <v>250</v>
      </c>
      <c r="E119" s="3" t="s">
        <v>230</v>
      </c>
      <c r="F119" s="11">
        <v>8235</v>
      </c>
      <c r="G119" s="11">
        <v>31354</v>
      </c>
      <c r="H119" s="59">
        <f t="shared" si="0"/>
        <v>3.8074074074074074</v>
      </c>
    </row>
    <row r="120" spans="1:8" ht="45.75" customHeight="1">
      <c r="A120" s="2"/>
      <c r="B120" s="2"/>
      <c r="C120" s="2"/>
      <c r="D120" s="22" t="s">
        <v>338</v>
      </c>
      <c r="E120" s="104" t="s">
        <v>337</v>
      </c>
      <c r="F120" s="19">
        <v>1834000</v>
      </c>
      <c r="G120" s="19">
        <v>148048</v>
      </c>
      <c r="H120" s="61">
        <f t="shared" si="0"/>
        <v>0.08072410032715376</v>
      </c>
    </row>
    <row r="121" spans="2:8" ht="25.5">
      <c r="B121" s="2"/>
      <c r="C121" s="2"/>
      <c r="D121" s="22" t="s">
        <v>365</v>
      </c>
      <c r="E121" s="104" t="s">
        <v>403</v>
      </c>
      <c r="F121" s="19">
        <v>600000</v>
      </c>
      <c r="G121" s="19">
        <v>0</v>
      </c>
      <c r="H121" s="61">
        <f t="shared" si="0"/>
        <v>0</v>
      </c>
    </row>
    <row r="122" spans="1:8" ht="51">
      <c r="A122" s="2"/>
      <c r="B122" s="2"/>
      <c r="C122" s="2"/>
      <c r="D122" s="22" t="s">
        <v>283</v>
      </c>
      <c r="E122" s="104" t="s">
        <v>404</v>
      </c>
      <c r="F122" s="19">
        <v>340000</v>
      </c>
      <c r="G122" s="147">
        <v>0</v>
      </c>
      <c r="H122" s="61">
        <f t="shared" si="0"/>
        <v>0</v>
      </c>
    </row>
    <row r="123" spans="1:8" ht="43.5" customHeight="1">
      <c r="A123" s="2"/>
      <c r="B123" s="14"/>
      <c r="C123" s="23">
        <v>80140</v>
      </c>
      <c r="D123" s="96"/>
      <c r="E123" s="9" t="s">
        <v>91</v>
      </c>
      <c r="F123" s="27">
        <f>SUM(F125:F128)</f>
        <v>2156370</v>
      </c>
      <c r="G123" s="27">
        <f>SUM(G125:G128)</f>
        <v>1265362</v>
      </c>
      <c r="H123" s="64">
        <f t="shared" si="0"/>
        <v>0.5868018939235845</v>
      </c>
    </row>
    <row r="124" spans="1:8" ht="19.5" customHeight="1">
      <c r="A124" s="2"/>
      <c r="B124" s="14"/>
      <c r="C124" s="23"/>
      <c r="D124" s="96"/>
      <c r="E124" s="9" t="s">
        <v>397</v>
      </c>
      <c r="F124" s="27">
        <f>F128</f>
        <v>1891674</v>
      </c>
      <c r="G124" s="27">
        <f>G128</f>
        <v>1139461</v>
      </c>
      <c r="H124" s="64">
        <f t="shared" si="0"/>
        <v>0.602355902761258</v>
      </c>
    </row>
    <row r="125" spans="1:8" ht="25.5">
      <c r="A125" s="2"/>
      <c r="B125" s="2"/>
      <c r="C125" s="17"/>
      <c r="D125" s="22" t="s">
        <v>252</v>
      </c>
      <c r="E125" s="3" t="s">
        <v>233</v>
      </c>
      <c r="F125" s="19">
        <v>166496</v>
      </c>
      <c r="G125" s="19">
        <v>75632</v>
      </c>
      <c r="H125" s="61">
        <f t="shared" si="0"/>
        <v>0.4542571593311551</v>
      </c>
    </row>
    <row r="126" spans="1:8" ht="18" customHeight="1">
      <c r="A126" s="2"/>
      <c r="B126" s="2"/>
      <c r="C126" s="17"/>
      <c r="D126" s="22" t="s">
        <v>254</v>
      </c>
      <c r="E126" s="3" t="s">
        <v>236</v>
      </c>
      <c r="F126" s="19">
        <v>91200</v>
      </c>
      <c r="G126" s="19">
        <v>44100</v>
      </c>
      <c r="H126" s="61">
        <f t="shared" si="0"/>
        <v>0.48355263157894735</v>
      </c>
    </row>
    <row r="127" spans="1:8" ht="18" customHeight="1">
      <c r="A127" s="2"/>
      <c r="B127" s="2"/>
      <c r="C127" s="17"/>
      <c r="D127" s="22" t="s">
        <v>250</v>
      </c>
      <c r="E127" s="3" t="s">
        <v>230</v>
      </c>
      <c r="F127" s="19">
        <v>7000</v>
      </c>
      <c r="G127" s="19">
        <v>6169</v>
      </c>
      <c r="H127" s="61">
        <f t="shared" si="0"/>
        <v>0.8812857142857143</v>
      </c>
    </row>
    <row r="128" spans="1:8" ht="38.25">
      <c r="A128" s="2"/>
      <c r="B128" s="2"/>
      <c r="C128" s="17"/>
      <c r="D128" s="22" t="s">
        <v>338</v>
      </c>
      <c r="E128" s="3" t="s">
        <v>337</v>
      </c>
      <c r="F128" s="19">
        <v>1891674</v>
      </c>
      <c r="G128" s="19">
        <v>1139461</v>
      </c>
      <c r="H128" s="61">
        <f t="shared" si="0"/>
        <v>0.602355902761258</v>
      </c>
    </row>
    <row r="129" spans="1:8" ht="18" customHeight="1">
      <c r="A129" s="2"/>
      <c r="B129" s="14"/>
      <c r="C129" s="23">
        <v>80148</v>
      </c>
      <c r="D129" s="96"/>
      <c r="E129" s="9" t="s">
        <v>216</v>
      </c>
      <c r="F129" s="27">
        <f>SUM(F130:F131)</f>
        <v>206000</v>
      </c>
      <c r="G129" s="27">
        <f>SUM(G130:G131)</f>
        <v>161597</v>
      </c>
      <c r="H129" s="64">
        <f t="shared" si="0"/>
        <v>0.7844514563106796</v>
      </c>
    </row>
    <row r="130" spans="1:8" ht="18" customHeight="1">
      <c r="A130" s="2"/>
      <c r="B130" s="2"/>
      <c r="C130" s="17"/>
      <c r="D130" s="22" t="s">
        <v>254</v>
      </c>
      <c r="E130" s="3" t="s">
        <v>236</v>
      </c>
      <c r="F130" s="19">
        <v>196000</v>
      </c>
      <c r="G130" s="19">
        <v>150092</v>
      </c>
      <c r="H130" s="61">
        <f t="shared" si="0"/>
        <v>0.7657755102040816</v>
      </c>
    </row>
    <row r="131" spans="1:8" ht="18" customHeight="1">
      <c r="A131" s="2"/>
      <c r="B131" s="2"/>
      <c r="C131" s="17"/>
      <c r="D131" s="22" t="s">
        <v>250</v>
      </c>
      <c r="E131" s="3" t="s">
        <v>230</v>
      </c>
      <c r="F131" s="19">
        <v>10000</v>
      </c>
      <c r="G131" s="19">
        <v>11505</v>
      </c>
      <c r="H131" s="61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4">
        <f t="shared" si="0"/>
        <v>0.24759148026908337</v>
      </c>
    </row>
    <row r="133" spans="1:8" ht="18" customHeight="1">
      <c r="A133" s="2"/>
      <c r="B133" s="2"/>
      <c r="C133" s="2"/>
      <c r="D133" s="34" t="s">
        <v>254</v>
      </c>
      <c r="E133" s="3" t="s">
        <v>236</v>
      </c>
      <c r="F133" s="11">
        <v>7000</v>
      </c>
      <c r="G133" s="11">
        <v>2500</v>
      </c>
      <c r="H133" s="61">
        <f t="shared" si="0"/>
        <v>0.35714285714285715</v>
      </c>
    </row>
    <row r="134" spans="1:8" ht="38.25">
      <c r="A134" s="17"/>
      <c r="B134" s="17"/>
      <c r="C134" s="17"/>
      <c r="D134" s="22" t="s">
        <v>348</v>
      </c>
      <c r="E134" s="104" t="s">
        <v>337</v>
      </c>
      <c r="F134" s="19">
        <v>30413</v>
      </c>
      <c r="G134" s="19">
        <v>0</v>
      </c>
      <c r="H134" s="61">
        <f t="shared" si="0"/>
        <v>0</v>
      </c>
    </row>
    <row r="135" spans="1:8" ht="38.25">
      <c r="A135" s="2"/>
      <c r="B135" s="2"/>
      <c r="C135" s="2"/>
      <c r="D135" s="22" t="s">
        <v>282</v>
      </c>
      <c r="E135" s="104" t="s">
        <v>337</v>
      </c>
      <c r="F135" s="19">
        <v>3578</v>
      </c>
      <c r="G135" s="19">
        <v>0</v>
      </c>
      <c r="H135" s="61">
        <f t="shared" si="0"/>
        <v>0</v>
      </c>
    </row>
    <row r="136" spans="1:8" ht="38.25">
      <c r="A136" s="43"/>
      <c r="B136" s="43"/>
      <c r="C136" s="43"/>
      <c r="D136" s="99" t="s">
        <v>284</v>
      </c>
      <c r="E136" s="103" t="s">
        <v>402</v>
      </c>
      <c r="F136" s="35">
        <v>100000</v>
      </c>
      <c r="G136" s="35">
        <v>17360</v>
      </c>
      <c r="H136" s="61">
        <f t="shared" si="0"/>
        <v>0.1736</v>
      </c>
    </row>
    <row r="137" spans="1:8" ht="51">
      <c r="A137" s="15"/>
      <c r="B137" s="15"/>
      <c r="C137" s="15"/>
      <c r="D137" s="39" t="s">
        <v>349</v>
      </c>
      <c r="E137" s="6" t="s">
        <v>405</v>
      </c>
      <c r="F137" s="18">
        <v>20000</v>
      </c>
      <c r="G137" s="18">
        <v>20000</v>
      </c>
      <c r="H137" s="58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2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406</v>
      </c>
      <c r="F139" s="10">
        <v>0</v>
      </c>
      <c r="G139" s="10">
        <v>34851</v>
      </c>
      <c r="H139" s="61" t="e">
        <f t="shared" si="0"/>
        <v>#DIV/0!</v>
      </c>
    </row>
    <row r="140" spans="1:8" s="8" customFormat="1" ht="18" customHeight="1">
      <c r="A140" s="36"/>
      <c r="B140" s="36"/>
      <c r="C140" s="36"/>
      <c r="D140" s="100" t="s">
        <v>250</v>
      </c>
      <c r="E140" s="40" t="s">
        <v>230</v>
      </c>
      <c r="F140" s="37">
        <v>0</v>
      </c>
      <c r="G140" s="37">
        <v>34851</v>
      </c>
      <c r="H140" s="61" t="e">
        <f t="shared" si="0"/>
        <v>#DIV/0!</v>
      </c>
    </row>
    <row r="141" spans="1:8" ht="51">
      <c r="A141" s="36"/>
      <c r="B141" s="14"/>
      <c r="C141" s="23">
        <v>85156</v>
      </c>
      <c r="D141" s="96"/>
      <c r="E141" s="9" t="s">
        <v>92</v>
      </c>
      <c r="F141" s="27">
        <f>F142</f>
        <v>3462200</v>
      </c>
      <c r="G141" s="27">
        <f>G142</f>
        <v>2120000</v>
      </c>
      <c r="H141" s="64">
        <f t="shared" si="0"/>
        <v>0.6123274218704869</v>
      </c>
    </row>
    <row r="142" spans="1:8" ht="43.5" customHeight="1">
      <c r="A142" s="66"/>
      <c r="B142" s="66"/>
      <c r="C142" s="67"/>
      <c r="D142" s="101">
        <v>2110</v>
      </c>
      <c r="E142" s="6" t="s">
        <v>245</v>
      </c>
      <c r="F142" s="42">
        <v>3462200</v>
      </c>
      <c r="G142" s="42">
        <v>2120000</v>
      </c>
      <c r="H142" s="58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2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2">
        <f t="shared" si="0"/>
        <v>0.7444042934289811</v>
      </c>
    </row>
    <row r="145" spans="1:8" ht="38.25">
      <c r="A145" s="2"/>
      <c r="B145" s="2"/>
      <c r="C145" s="14"/>
      <c r="D145" s="22" t="s">
        <v>366</v>
      </c>
      <c r="E145" s="3" t="s">
        <v>367</v>
      </c>
      <c r="F145" s="19">
        <v>0</v>
      </c>
      <c r="G145" s="19">
        <v>2388</v>
      </c>
      <c r="H145" s="61" t="e">
        <f>G145/F145</f>
        <v>#DIV/0!</v>
      </c>
    </row>
    <row r="146" spans="1:8" ht="25.5">
      <c r="A146" s="17"/>
      <c r="B146" s="17"/>
      <c r="C146" s="17"/>
      <c r="D146" s="22" t="s">
        <v>252</v>
      </c>
      <c r="E146" s="104" t="s">
        <v>285</v>
      </c>
      <c r="F146" s="19">
        <v>3325</v>
      </c>
      <c r="G146" s="19">
        <v>1514</v>
      </c>
      <c r="H146" s="61">
        <f t="shared" si="0"/>
        <v>0.45533834586466165</v>
      </c>
    </row>
    <row r="147" spans="1:8" ht="18" customHeight="1">
      <c r="A147" s="2"/>
      <c r="B147" s="2"/>
      <c r="C147" s="2"/>
      <c r="D147" s="34" t="s">
        <v>254</v>
      </c>
      <c r="E147" s="3" t="s">
        <v>236</v>
      </c>
      <c r="F147" s="11">
        <v>3123</v>
      </c>
      <c r="G147" s="11">
        <v>1614</v>
      </c>
      <c r="H147" s="59">
        <f t="shared" si="0"/>
        <v>0.5168107588856868</v>
      </c>
    </row>
    <row r="148" spans="1:8" ht="18" customHeight="1">
      <c r="A148" s="2"/>
      <c r="B148" s="2"/>
      <c r="C148" s="2"/>
      <c r="D148" s="34" t="s">
        <v>398</v>
      </c>
      <c r="E148" s="3" t="s">
        <v>407</v>
      </c>
      <c r="F148" s="11">
        <v>76960</v>
      </c>
      <c r="G148" s="11">
        <v>62396</v>
      </c>
      <c r="H148" s="59">
        <f t="shared" si="0"/>
        <v>0.8107588357588358</v>
      </c>
    </row>
    <row r="149" spans="1:8" ht="18" customHeight="1">
      <c r="A149" s="2"/>
      <c r="B149" s="2"/>
      <c r="C149" s="2"/>
      <c r="D149" s="34" t="s">
        <v>250</v>
      </c>
      <c r="E149" s="3" t="s">
        <v>230</v>
      </c>
      <c r="F149" s="11">
        <v>9540</v>
      </c>
      <c r="G149" s="11">
        <v>7206</v>
      </c>
      <c r="H149" s="59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242</v>
      </c>
      <c r="F150" s="19">
        <v>130929</v>
      </c>
      <c r="G150" s="19">
        <v>91537</v>
      </c>
      <c r="H150" s="61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2">
        <f t="shared" si="0"/>
        <v>0.49582174377170696</v>
      </c>
    </row>
    <row r="152" spans="1:8" ht="25.5">
      <c r="A152" s="2"/>
      <c r="B152" s="14"/>
      <c r="C152" s="14"/>
      <c r="D152" s="99" t="s">
        <v>252</v>
      </c>
      <c r="E152" s="103" t="s">
        <v>285</v>
      </c>
      <c r="F152" s="35">
        <v>7300</v>
      </c>
      <c r="G152" s="35">
        <v>2768</v>
      </c>
      <c r="H152" s="61">
        <f t="shared" si="0"/>
        <v>0.37917808219178084</v>
      </c>
    </row>
    <row r="153" spans="1:8" ht="18" customHeight="1">
      <c r="A153" s="2"/>
      <c r="B153" s="2"/>
      <c r="C153" s="2"/>
      <c r="D153" s="34" t="s">
        <v>254</v>
      </c>
      <c r="E153" s="3" t="s">
        <v>236</v>
      </c>
      <c r="F153" s="11">
        <v>1988520</v>
      </c>
      <c r="G153" s="11">
        <v>979426</v>
      </c>
      <c r="H153" s="59">
        <f t="shared" si="0"/>
        <v>0.49254018063685556</v>
      </c>
    </row>
    <row r="154" spans="1:8" ht="18" customHeight="1">
      <c r="A154" s="2"/>
      <c r="B154" s="2"/>
      <c r="C154" s="2"/>
      <c r="D154" s="34" t="s">
        <v>258</v>
      </c>
      <c r="E154" s="3" t="s">
        <v>243</v>
      </c>
      <c r="F154" s="11">
        <v>320</v>
      </c>
      <c r="G154" s="11">
        <v>0</v>
      </c>
      <c r="H154" s="59">
        <f t="shared" si="0"/>
        <v>0</v>
      </c>
    </row>
    <row r="155" spans="1:8" ht="18" customHeight="1">
      <c r="A155" s="2"/>
      <c r="B155" s="2"/>
      <c r="C155" s="2"/>
      <c r="D155" s="34" t="s">
        <v>250</v>
      </c>
      <c r="E155" s="3" t="s">
        <v>230</v>
      </c>
      <c r="F155" s="11">
        <v>1160</v>
      </c>
      <c r="G155" s="11">
        <v>1736</v>
      </c>
      <c r="H155" s="59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241</v>
      </c>
      <c r="F156" s="19">
        <v>1328250</v>
      </c>
      <c r="G156" s="19">
        <v>664950</v>
      </c>
      <c r="H156" s="61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2">
        <f t="shared" si="0"/>
        <v>0.5488309154852181</v>
      </c>
    </row>
    <row r="158" spans="1:8" ht="38.25">
      <c r="A158" s="17"/>
      <c r="B158" s="23"/>
      <c r="C158" s="23"/>
      <c r="D158" s="22" t="s">
        <v>366</v>
      </c>
      <c r="E158" s="104" t="s">
        <v>367</v>
      </c>
      <c r="F158" s="19">
        <v>0</v>
      </c>
      <c r="G158" s="19">
        <v>1192</v>
      </c>
      <c r="H158" s="61" t="e">
        <f>G158/F158</f>
        <v>#DIV/0!</v>
      </c>
    </row>
    <row r="159" spans="1:8" ht="18" customHeight="1">
      <c r="A159" s="2"/>
      <c r="B159" s="2"/>
      <c r="C159" s="2"/>
      <c r="D159" s="34" t="s">
        <v>250</v>
      </c>
      <c r="E159" s="3" t="s">
        <v>230</v>
      </c>
      <c r="F159" s="11">
        <v>0</v>
      </c>
      <c r="G159" s="11">
        <v>3343</v>
      </c>
      <c r="H159" s="59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242</v>
      </c>
      <c r="F160" s="19">
        <v>145584</v>
      </c>
      <c r="G160" s="19">
        <v>75366</v>
      </c>
      <c r="H160" s="61">
        <f t="shared" si="0"/>
        <v>0.5176805143422354</v>
      </c>
    </row>
    <row r="161" spans="1:8" ht="38.25">
      <c r="A161" s="2"/>
      <c r="B161" s="2"/>
      <c r="C161" s="14">
        <v>85205</v>
      </c>
      <c r="D161" s="96"/>
      <c r="E161" s="9" t="s">
        <v>347</v>
      </c>
      <c r="F161" s="27">
        <f>F162</f>
        <v>22500</v>
      </c>
      <c r="G161" s="27">
        <f>G162</f>
        <v>22500</v>
      </c>
      <c r="H161" s="64">
        <f t="shared" si="0"/>
        <v>1</v>
      </c>
    </row>
    <row r="162" spans="1:8" ht="38.25">
      <c r="A162" s="2"/>
      <c r="B162" s="2"/>
      <c r="C162" s="2"/>
      <c r="D162" s="22" t="s">
        <v>225</v>
      </c>
      <c r="E162" s="3" t="s">
        <v>245</v>
      </c>
      <c r="F162" s="19">
        <v>22500</v>
      </c>
      <c r="G162" s="19">
        <v>22500</v>
      </c>
      <c r="H162" s="61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392</v>
      </c>
      <c r="F163" s="27">
        <f>F164</f>
        <v>15000</v>
      </c>
      <c r="G163" s="27">
        <f>G164</f>
        <v>15000</v>
      </c>
      <c r="H163" s="64">
        <f t="shared" si="0"/>
        <v>1</v>
      </c>
    </row>
    <row r="164" spans="1:8" ht="38.25">
      <c r="A164" s="2"/>
      <c r="B164" s="2"/>
      <c r="C164" s="2"/>
      <c r="D164" s="22" t="s">
        <v>399</v>
      </c>
      <c r="E164" s="3" t="s">
        <v>408</v>
      </c>
      <c r="F164" s="19">
        <v>15000</v>
      </c>
      <c r="G164" s="19">
        <v>15000</v>
      </c>
      <c r="H164" s="61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2" t="e">
        <f t="shared" si="0"/>
        <v>#DIV/0!</v>
      </c>
    </row>
    <row r="166" spans="1:8" ht="19.5" customHeight="1">
      <c r="A166" s="2"/>
      <c r="B166" s="2"/>
      <c r="C166" s="2"/>
      <c r="D166" s="22" t="s">
        <v>253</v>
      </c>
      <c r="E166" s="3" t="s">
        <v>234</v>
      </c>
      <c r="F166" s="19">
        <v>0</v>
      </c>
      <c r="G166" s="19">
        <v>34</v>
      </c>
      <c r="H166" s="61" t="e">
        <f t="shared" si="0"/>
        <v>#DIV/0!</v>
      </c>
    </row>
    <row r="167" spans="1:8" ht="19.5" customHeight="1">
      <c r="A167" s="2"/>
      <c r="B167" s="2"/>
      <c r="C167" s="2"/>
      <c r="D167" s="22" t="s">
        <v>248</v>
      </c>
      <c r="E167" s="3" t="s">
        <v>228</v>
      </c>
      <c r="F167" s="19">
        <v>0</v>
      </c>
      <c r="G167" s="19">
        <v>9</v>
      </c>
      <c r="H167" s="58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69"/>
      <c r="E168" s="30" t="s">
        <v>69</v>
      </c>
      <c r="F168" s="31">
        <f>F169+F173+F175+F178</f>
        <v>2797135</v>
      </c>
      <c r="G168" s="31">
        <f>G169+G173+G175+G178</f>
        <v>1383915</v>
      </c>
      <c r="H168" s="64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96"/>
      <c r="E169" s="9" t="s">
        <v>70</v>
      </c>
      <c r="F169" s="27">
        <f>SUM(F170:F172)</f>
        <v>459775</v>
      </c>
      <c r="G169" s="27">
        <f>SUM(G170:G172)</f>
        <v>246775</v>
      </c>
      <c r="H169" s="64">
        <f t="shared" si="0"/>
        <v>0.5367299222445762</v>
      </c>
    </row>
    <row r="170" spans="1:8" ht="12.75">
      <c r="A170" s="2"/>
      <c r="B170" s="14"/>
      <c r="C170" s="23"/>
      <c r="D170" s="99" t="s">
        <v>250</v>
      </c>
      <c r="E170" s="40" t="s">
        <v>230</v>
      </c>
      <c r="F170" s="35">
        <v>5275</v>
      </c>
      <c r="G170" s="35">
        <v>5275</v>
      </c>
      <c r="H170" s="61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245</v>
      </c>
      <c r="F171" s="19">
        <v>412000</v>
      </c>
      <c r="G171" s="19">
        <v>220700</v>
      </c>
      <c r="H171" s="61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242</v>
      </c>
      <c r="F172" s="19">
        <v>42500</v>
      </c>
      <c r="G172" s="19">
        <v>20800</v>
      </c>
      <c r="H172" s="61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96"/>
      <c r="E173" s="9" t="s">
        <v>71</v>
      </c>
      <c r="F173" s="27">
        <f>F174</f>
        <v>50000</v>
      </c>
      <c r="G173" s="27">
        <f>G174</f>
        <v>21920</v>
      </c>
      <c r="H173" s="64">
        <f t="shared" si="0"/>
        <v>0.4384</v>
      </c>
    </row>
    <row r="174" spans="1:8" ht="12.75">
      <c r="A174" s="2"/>
      <c r="B174" s="2"/>
      <c r="C174" s="23"/>
      <c r="D174" s="100" t="s">
        <v>250</v>
      </c>
      <c r="E174" s="40" t="s">
        <v>230</v>
      </c>
      <c r="F174" s="35">
        <v>50000</v>
      </c>
      <c r="G174" s="35">
        <v>21920</v>
      </c>
      <c r="H174" s="61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2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244</v>
      </c>
      <c r="F176" s="11">
        <v>1189900</v>
      </c>
      <c r="G176" s="11">
        <v>595000</v>
      </c>
      <c r="H176" s="59">
        <f t="shared" si="0"/>
        <v>0.5000420203378435</v>
      </c>
    </row>
    <row r="177" spans="1:8" ht="25.5">
      <c r="A177" s="2"/>
      <c r="B177" s="2"/>
      <c r="C177" s="2"/>
      <c r="D177" s="22" t="s">
        <v>286</v>
      </c>
      <c r="E177" s="104" t="s">
        <v>231</v>
      </c>
      <c r="F177" s="19">
        <v>92250</v>
      </c>
      <c r="G177" s="19">
        <v>36698</v>
      </c>
      <c r="H177" s="61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2">
        <f t="shared" si="0"/>
        <v>0.48101590712388453</v>
      </c>
    </row>
    <row r="179" spans="1:8" ht="38.25">
      <c r="A179" s="2"/>
      <c r="B179" s="2"/>
      <c r="C179" s="2"/>
      <c r="D179" s="22" t="s">
        <v>348</v>
      </c>
      <c r="E179" s="104" t="s">
        <v>337</v>
      </c>
      <c r="F179" s="19">
        <v>919786</v>
      </c>
      <c r="G179" s="19">
        <v>455971</v>
      </c>
      <c r="H179" s="61">
        <f t="shared" si="0"/>
        <v>0.49573596467004283</v>
      </c>
    </row>
    <row r="180" spans="1:8" ht="38.25">
      <c r="A180" s="2"/>
      <c r="B180" s="2"/>
      <c r="C180" s="2"/>
      <c r="D180" s="22" t="s">
        <v>282</v>
      </c>
      <c r="E180" s="104" t="s">
        <v>337</v>
      </c>
      <c r="F180" s="19">
        <v>85424</v>
      </c>
      <c r="G180" s="19">
        <v>27551</v>
      </c>
      <c r="H180" s="61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69"/>
      <c r="E181" s="30" t="s">
        <v>73</v>
      </c>
      <c r="F181" s="33">
        <f>F182+F187+F185</f>
        <v>73951</v>
      </c>
      <c r="G181" s="33">
        <f>G182+G187+G185</f>
        <v>45666</v>
      </c>
      <c r="H181" s="57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2">
        <f t="shared" si="0"/>
        <v>0.6453467094357495</v>
      </c>
    </row>
    <row r="183" spans="1:8" ht="18" customHeight="1">
      <c r="A183" s="2"/>
      <c r="B183" s="2"/>
      <c r="C183" s="2"/>
      <c r="D183" s="34" t="s">
        <v>254</v>
      </c>
      <c r="E183" s="3" t="s">
        <v>236</v>
      </c>
      <c r="F183" s="11">
        <v>30000</v>
      </c>
      <c r="G183" s="11">
        <v>13526</v>
      </c>
      <c r="H183" s="59">
        <f t="shared" si="0"/>
        <v>0.4508666666666667</v>
      </c>
    </row>
    <row r="184" spans="1:8" ht="18" customHeight="1">
      <c r="A184" s="2"/>
      <c r="B184" s="2"/>
      <c r="C184" s="2"/>
      <c r="D184" s="34" t="s">
        <v>250</v>
      </c>
      <c r="E184" s="3" t="s">
        <v>230</v>
      </c>
      <c r="F184" s="11">
        <v>16451</v>
      </c>
      <c r="G184" s="11">
        <v>16451</v>
      </c>
      <c r="H184" s="59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350</v>
      </c>
      <c r="F185" s="10">
        <f>F186</f>
        <v>0</v>
      </c>
      <c r="G185" s="10">
        <f>G186</f>
        <v>4000</v>
      </c>
      <c r="H185" s="62" t="e">
        <f t="shared" si="0"/>
        <v>#DIV/0!</v>
      </c>
    </row>
    <row r="186" spans="1:8" ht="38.25">
      <c r="A186" s="2"/>
      <c r="B186" s="2"/>
      <c r="C186" s="17"/>
      <c r="D186" s="22" t="s">
        <v>349</v>
      </c>
      <c r="E186" s="104" t="s">
        <v>351</v>
      </c>
      <c r="F186" s="19">
        <v>0</v>
      </c>
      <c r="G186" s="19">
        <v>4000</v>
      </c>
      <c r="H186" s="61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2">
        <f t="shared" si="0"/>
        <v>0.42505454545454546</v>
      </c>
    </row>
    <row r="188" spans="1:8" ht="25.5">
      <c r="A188" s="2"/>
      <c r="B188" s="2"/>
      <c r="C188" s="14"/>
      <c r="D188" s="99" t="s">
        <v>252</v>
      </c>
      <c r="E188" s="103" t="s">
        <v>287</v>
      </c>
      <c r="F188" s="35">
        <v>23500</v>
      </c>
      <c r="G188" s="35">
        <v>8060</v>
      </c>
      <c r="H188" s="61">
        <f t="shared" si="0"/>
        <v>0.34297872340425534</v>
      </c>
    </row>
    <row r="189" spans="1:8" ht="19.5" customHeight="1">
      <c r="A189" s="15"/>
      <c r="B189" s="15"/>
      <c r="C189" s="95"/>
      <c r="D189" s="127" t="s">
        <v>250</v>
      </c>
      <c r="E189" s="68" t="s">
        <v>230</v>
      </c>
      <c r="F189" s="128">
        <v>4000</v>
      </c>
      <c r="G189" s="128">
        <v>3629</v>
      </c>
      <c r="H189" s="60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0"/>
      <c r="E190" s="9" t="s">
        <v>353</v>
      </c>
      <c r="F190" s="10">
        <f>F191</f>
        <v>150000</v>
      </c>
      <c r="G190" s="10">
        <f>G191</f>
        <v>153019</v>
      </c>
      <c r="H190" s="62">
        <f t="shared" si="0"/>
        <v>1.0201266666666666</v>
      </c>
    </row>
    <row r="191" spans="1:8" ht="38.25">
      <c r="A191" s="2"/>
      <c r="B191" s="2"/>
      <c r="C191" s="14">
        <v>90019</v>
      </c>
      <c r="D191" s="100"/>
      <c r="E191" s="9" t="s">
        <v>352</v>
      </c>
      <c r="F191" s="27">
        <f>F192</f>
        <v>150000</v>
      </c>
      <c r="G191" s="27">
        <f>G192</f>
        <v>153019</v>
      </c>
      <c r="H191" s="64">
        <f t="shared" si="0"/>
        <v>1.0201266666666666</v>
      </c>
    </row>
    <row r="192" spans="1:8" ht="19.5" customHeight="1">
      <c r="A192" s="2"/>
      <c r="B192" s="2"/>
      <c r="C192" s="14"/>
      <c r="D192" s="100" t="s">
        <v>248</v>
      </c>
      <c r="E192" s="40" t="s">
        <v>228</v>
      </c>
      <c r="F192" s="37">
        <v>150000</v>
      </c>
      <c r="G192" s="37">
        <v>153019</v>
      </c>
      <c r="H192" s="59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0"/>
      <c r="E193" s="9" t="s">
        <v>99</v>
      </c>
      <c r="F193" s="10">
        <f>F194</f>
        <v>55847</v>
      </c>
      <c r="G193" s="10">
        <f>G194</f>
        <v>0</v>
      </c>
      <c r="H193" s="62">
        <f t="shared" si="0"/>
        <v>0</v>
      </c>
    </row>
    <row r="194" spans="1:8" ht="19.5" customHeight="1">
      <c r="A194" s="14"/>
      <c r="B194" s="14"/>
      <c r="C194" s="14">
        <v>92195</v>
      </c>
      <c r="D194" s="100"/>
      <c r="E194" s="9" t="s">
        <v>58</v>
      </c>
      <c r="F194" s="10">
        <f>F195+F196</f>
        <v>55847</v>
      </c>
      <c r="G194" s="10">
        <f>G195+G196</f>
        <v>0</v>
      </c>
      <c r="H194" s="59">
        <f t="shared" si="0"/>
        <v>0</v>
      </c>
    </row>
    <row r="195" spans="1:8" ht="25.5">
      <c r="A195" s="14"/>
      <c r="B195" s="14"/>
      <c r="C195" s="14"/>
      <c r="D195" s="99" t="s">
        <v>284</v>
      </c>
      <c r="E195" s="104" t="s">
        <v>231</v>
      </c>
      <c r="F195" s="35">
        <v>49968</v>
      </c>
      <c r="G195" s="35">
        <v>0</v>
      </c>
      <c r="H195" s="61">
        <f t="shared" si="0"/>
        <v>0</v>
      </c>
    </row>
    <row r="196" spans="1:8" ht="25.5">
      <c r="A196" s="2"/>
      <c r="B196" s="2"/>
      <c r="C196" s="2"/>
      <c r="D196" s="22" t="s">
        <v>340</v>
      </c>
      <c r="E196" s="104" t="s">
        <v>231</v>
      </c>
      <c r="F196" s="19">
        <v>5879</v>
      </c>
      <c r="G196" s="19">
        <v>0</v>
      </c>
      <c r="H196" s="58">
        <f t="shared" si="0"/>
        <v>0</v>
      </c>
    </row>
    <row r="197" spans="1:8" s="8" customFormat="1" ht="24.75" customHeight="1">
      <c r="A197" s="25"/>
      <c r="B197" s="7"/>
      <c r="C197" s="7"/>
      <c r="D197" s="102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3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211</v>
      </c>
    </row>
    <row r="3" spans="1:7" ht="15.75">
      <c r="A3" s="179" t="s">
        <v>86</v>
      </c>
      <c r="B3" s="179"/>
      <c r="C3" s="179"/>
      <c r="D3" s="179"/>
      <c r="E3" s="179"/>
      <c r="F3" s="179"/>
      <c r="G3" s="179"/>
    </row>
    <row r="4" spans="1:7" ht="15.75">
      <c r="A4" s="179" t="s">
        <v>376</v>
      </c>
      <c r="B4" s="179"/>
      <c r="C4" s="179"/>
      <c r="D4" s="179"/>
      <c r="E4" s="179"/>
      <c r="F4" s="179"/>
      <c r="G4" s="17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5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7">
        <f aca="true" t="shared" si="0" ref="H8:H25">G8/F8</f>
        <v>0.0574</v>
      </c>
    </row>
    <row r="9" spans="1:8" ht="30.75" customHeight="1">
      <c r="A9" s="2"/>
      <c r="B9" s="2"/>
      <c r="C9" s="96" t="s">
        <v>36</v>
      </c>
      <c r="D9" s="96"/>
      <c r="E9" s="9" t="s">
        <v>37</v>
      </c>
      <c r="F9" s="27">
        <f>F10</f>
        <v>30000</v>
      </c>
      <c r="G9" s="27">
        <f>G10</f>
        <v>1722</v>
      </c>
      <c r="H9" s="64">
        <f t="shared" si="0"/>
        <v>0.0574</v>
      </c>
    </row>
    <row r="10" spans="1:8" ht="18" customHeight="1">
      <c r="A10" s="15"/>
      <c r="B10" s="15"/>
      <c r="C10" s="39"/>
      <c r="D10" s="39" t="s">
        <v>289</v>
      </c>
      <c r="E10" s="6" t="s">
        <v>291</v>
      </c>
      <c r="F10" s="18">
        <v>30000</v>
      </c>
      <c r="G10" s="18">
        <v>1722</v>
      </c>
      <c r="H10" s="58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2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2">
        <f t="shared" si="0"/>
        <v>0.482258064516129</v>
      </c>
    </row>
    <row r="13" spans="1:8" ht="18" customHeight="1">
      <c r="A13" s="2"/>
      <c r="B13" s="2"/>
      <c r="C13" s="34"/>
      <c r="D13" s="34" t="s">
        <v>290</v>
      </c>
      <c r="E13" s="3" t="s">
        <v>292</v>
      </c>
      <c r="F13" s="11">
        <v>180000</v>
      </c>
      <c r="G13" s="76">
        <v>89700</v>
      </c>
      <c r="H13" s="61">
        <f t="shared" si="0"/>
        <v>0.49833333333333335</v>
      </c>
    </row>
    <row r="14" spans="1:8" ht="18" customHeight="1">
      <c r="A14" s="2"/>
      <c r="B14" s="2"/>
      <c r="C14" s="34"/>
      <c r="D14" s="34" t="s">
        <v>289</v>
      </c>
      <c r="E14" s="3" t="s">
        <v>291</v>
      </c>
      <c r="F14" s="11">
        <v>6000</v>
      </c>
      <c r="G14" s="76">
        <v>0</v>
      </c>
      <c r="H14" s="61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22">
        <f>G16</f>
        <v>9697</v>
      </c>
      <c r="H15" s="62">
        <f t="shared" si="0"/>
        <v>0.3232333333333333</v>
      </c>
    </row>
    <row r="16" spans="1:8" ht="18" customHeight="1">
      <c r="A16" s="15"/>
      <c r="B16" s="15"/>
      <c r="C16" s="24"/>
      <c r="D16" s="24" t="s">
        <v>371</v>
      </c>
      <c r="E16" s="6" t="s">
        <v>299</v>
      </c>
      <c r="F16" s="12">
        <v>30000</v>
      </c>
      <c r="G16" s="121">
        <v>9697</v>
      </c>
      <c r="H16" s="60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2">
        <f t="shared" si="0"/>
        <v>0.08115325759240452</v>
      </c>
    </row>
    <row r="18" spans="1:8" ht="18" customHeight="1">
      <c r="A18" s="2"/>
      <c r="B18" s="14"/>
      <c r="C18" s="21" t="s">
        <v>354</v>
      </c>
      <c r="D18" s="21"/>
      <c r="E18" s="9" t="s">
        <v>355</v>
      </c>
      <c r="F18" s="10">
        <f>F22+F21+F20+F19</f>
        <v>4005000</v>
      </c>
      <c r="G18" s="10">
        <f>G22+G21+G20+G19</f>
        <v>0</v>
      </c>
      <c r="H18" s="62">
        <f t="shared" si="0"/>
        <v>0</v>
      </c>
    </row>
    <row r="19" spans="1:8" ht="18" customHeight="1">
      <c r="A19" s="2"/>
      <c r="B19" s="14"/>
      <c r="C19" s="21"/>
      <c r="D19" s="100" t="s">
        <v>371</v>
      </c>
      <c r="E19" s="40" t="s">
        <v>299</v>
      </c>
      <c r="F19" s="37">
        <v>2000</v>
      </c>
      <c r="G19" s="37">
        <v>0</v>
      </c>
      <c r="H19" s="61">
        <f t="shared" si="0"/>
        <v>0</v>
      </c>
    </row>
    <row r="20" spans="1:8" ht="18" customHeight="1">
      <c r="A20" s="2"/>
      <c r="B20" s="14"/>
      <c r="C20" s="21"/>
      <c r="D20" s="100" t="s">
        <v>378</v>
      </c>
      <c r="E20" s="40" t="s">
        <v>380</v>
      </c>
      <c r="F20" s="37">
        <v>3000</v>
      </c>
      <c r="G20" s="37">
        <v>0</v>
      </c>
      <c r="H20" s="61">
        <f t="shared" si="0"/>
        <v>0</v>
      </c>
    </row>
    <row r="21" spans="1:8" ht="18" customHeight="1">
      <c r="A21" s="2"/>
      <c r="B21" s="14"/>
      <c r="C21" s="21"/>
      <c r="D21" s="100" t="s">
        <v>379</v>
      </c>
      <c r="E21" s="40" t="s">
        <v>316</v>
      </c>
      <c r="F21" s="37">
        <v>3400000</v>
      </c>
      <c r="G21" s="37">
        <v>0</v>
      </c>
      <c r="H21" s="61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316</v>
      </c>
      <c r="F22" s="37">
        <v>600000</v>
      </c>
      <c r="G22" s="37">
        <v>0</v>
      </c>
      <c r="H22" s="62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213</v>
      </c>
      <c r="F23" s="10">
        <f>SUM(F24:F49)</f>
        <v>14211006</v>
      </c>
      <c r="G23" s="10">
        <f>SUM(G24:G51)</f>
        <v>1721748</v>
      </c>
      <c r="H23" s="62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293</v>
      </c>
      <c r="F24" s="19">
        <v>170996</v>
      </c>
      <c r="G24" s="133">
        <v>94398</v>
      </c>
      <c r="H24" s="61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294</v>
      </c>
      <c r="F25" s="11">
        <v>5600</v>
      </c>
      <c r="G25" s="76">
        <v>2412</v>
      </c>
      <c r="H25" s="59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296</v>
      </c>
      <c r="F26" s="11">
        <v>468800</v>
      </c>
      <c r="G26" s="76">
        <v>226289</v>
      </c>
      <c r="H26" s="59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295</v>
      </c>
      <c r="F27" s="11">
        <v>35792</v>
      </c>
      <c r="G27" s="76">
        <v>32830</v>
      </c>
      <c r="H27" s="59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297</v>
      </c>
      <c r="F28" s="11">
        <v>80668</v>
      </c>
      <c r="G28" s="76">
        <v>41217</v>
      </c>
      <c r="H28" s="59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298</v>
      </c>
      <c r="F29" s="11">
        <v>12363</v>
      </c>
      <c r="G29" s="76">
        <v>5537</v>
      </c>
      <c r="H29" s="59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300</v>
      </c>
      <c r="F30" s="11">
        <v>103077</v>
      </c>
      <c r="G30" s="76">
        <v>54704</v>
      </c>
      <c r="H30" s="59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302</v>
      </c>
      <c r="F31" s="11">
        <v>300</v>
      </c>
      <c r="G31" s="76">
        <v>0</v>
      </c>
      <c r="H31" s="59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303</v>
      </c>
      <c r="F32" s="11">
        <v>23200</v>
      </c>
      <c r="G32" s="76">
        <v>8325</v>
      </c>
      <c r="H32" s="59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304</v>
      </c>
      <c r="F33" s="11">
        <v>400000</v>
      </c>
      <c r="G33" s="76">
        <v>384509</v>
      </c>
      <c r="H33" s="59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291</v>
      </c>
      <c r="F34" s="11">
        <v>902548</v>
      </c>
      <c r="G34" s="76">
        <v>248317</v>
      </c>
      <c r="H34" s="59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306</v>
      </c>
      <c r="F35" s="11">
        <v>1524</v>
      </c>
      <c r="G35" s="76">
        <v>767</v>
      </c>
      <c r="H35" s="59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307</v>
      </c>
      <c r="F36" s="11">
        <v>2900</v>
      </c>
      <c r="G36" s="76">
        <v>1758</v>
      </c>
      <c r="H36" s="59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308</v>
      </c>
      <c r="F37" s="11">
        <v>7400</v>
      </c>
      <c r="G37" s="76">
        <v>3054</v>
      </c>
      <c r="H37" s="59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309</v>
      </c>
      <c r="F38" s="11">
        <v>2600</v>
      </c>
      <c r="G38" s="76">
        <v>1075</v>
      </c>
      <c r="H38" s="59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310</v>
      </c>
      <c r="F39" s="11">
        <v>1000</v>
      </c>
      <c r="G39" s="76">
        <v>87</v>
      </c>
      <c r="H39" s="59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311</v>
      </c>
      <c r="F40" s="11">
        <v>10000</v>
      </c>
      <c r="G40" s="76">
        <v>2600</v>
      </c>
      <c r="H40" s="59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312</v>
      </c>
      <c r="F41" s="11">
        <v>9864</v>
      </c>
      <c r="G41" s="76">
        <v>7400</v>
      </c>
      <c r="H41" s="59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313</v>
      </c>
      <c r="F42" s="11">
        <v>2500</v>
      </c>
      <c r="G42" s="76">
        <v>480</v>
      </c>
      <c r="H42" s="59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314</v>
      </c>
      <c r="F43" s="11">
        <v>2800</v>
      </c>
      <c r="G43" s="76">
        <v>2053</v>
      </c>
      <c r="H43" s="59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317</v>
      </c>
      <c r="F44" s="11">
        <v>623</v>
      </c>
      <c r="G44" s="76">
        <v>123</v>
      </c>
      <c r="H44" s="59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315</v>
      </c>
      <c r="F45" s="11">
        <v>2000</v>
      </c>
      <c r="G45" s="76">
        <v>1040</v>
      </c>
      <c r="H45" s="59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316</v>
      </c>
      <c r="F46" s="11">
        <v>10165579</v>
      </c>
      <c r="G46" s="76">
        <v>602773</v>
      </c>
      <c r="H46" s="59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316</v>
      </c>
      <c r="F47" s="11">
        <v>615128</v>
      </c>
      <c r="G47" s="76">
        <v>0</v>
      </c>
      <c r="H47" s="59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316</v>
      </c>
      <c r="F48" s="11">
        <v>963744</v>
      </c>
      <c r="G48" s="76">
        <v>0</v>
      </c>
      <c r="H48" s="59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3" t="s">
        <v>381</v>
      </c>
      <c r="F49" s="19">
        <v>220000</v>
      </c>
      <c r="G49" s="133"/>
      <c r="H49" s="61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393</v>
      </c>
      <c r="F50" s="10">
        <f>F51</f>
        <v>3000000</v>
      </c>
      <c r="G50" s="137">
        <f>G51</f>
        <v>0</v>
      </c>
      <c r="H50" s="64">
        <f t="shared" si="1"/>
        <v>0</v>
      </c>
    </row>
    <row r="51" spans="1:8" s="8" customFormat="1" ht="15" customHeight="1">
      <c r="A51" s="95"/>
      <c r="B51" s="95"/>
      <c r="C51" s="66"/>
      <c r="D51" s="67">
        <v>4270</v>
      </c>
      <c r="E51" s="131" t="s">
        <v>304</v>
      </c>
      <c r="F51" s="18">
        <v>3000000</v>
      </c>
      <c r="G51" s="132">
        <v>0</v>
      </c>
      <c r="H51" s="58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217</v>
      </c>
      <c r="F52" s="10">
        <f>F53</f>
        <v>127185</v>
      </c>
      <c r="G52" s="122">
        <f>G53</f>
        <v>19222</v>
      </c>
      <c r="H52" s="62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2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297</v>
      </c>
      <c r="F54" s="37">
        <v>296</v>
      </c>
      <c r="G54" s="138">
        <v>0</v>
      </c>
      <c r="H54" s="59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297</v>
      </c>
      <c r="F55" s="37">
        <v>52</v>
      </c>
      <c r="G55" s="138">
        <v>0</v>
      </c>
      <c r="H55" s="59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298</v>
      </c>
      <c r="F56" s="37">
        <v>64</v>
      </c>
      <c r="G56" s="138">
        <v>0</v>
      </c>
      <c r="H56" s="59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298</v>
      </c>
      <c r="F57" s="37">
        <v>11</v>
      </c>
      <c r="G57" s="138">
        <v>0</v>
      </c>
      <c r="H57" s="59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299</v>
      </c>
      <c r="F58" s="11">
        <v>8311</v>
      </c>
      <c r="G58" s="76">
        <v>4559</v>
      </c>
      <c r="H58" s="59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299</v>
      </c>
      <c r="F59" s="11">
        <v>1644</v>
      </c>
      <c r="G59" s="76">
        <v>981</v>
      </c>
      <c r="H59" s="59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300</v>
      </c>
      <c r="F60" s="11">
        <v>10900</v>
      </c>
      <c r="G60" s="76">
        <v>1013</v>
      </c>
      <c r="H60" s="59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300</v>
      </c>
      <c r="F61" s="11">
        <v>2193</v>
      </c>
      <c r="G61" s="76">
        <v>434</v>
      </c>
      <c r="H61" s="59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291</v>
      </c>
      <c r="F62" s="11">
        <v>86189</v>
      </c>
      <c r="G62" s="76">
        <v>8795</v>
      </c>
      <c r="H62" s="59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291</v>
      </c>
      <c r="F63" s="11">
        <v>16647</v>
      </c>
      <c r="G63" s="76">
        <v>2987</v>
      </c>
      <c r="H63" s="59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311</v>
      </c>
      <c r="F64" s="11">
        <v>716</v>
      </c>
      <c r="G64" s="76">
        <v>354</v>
      </c>
      <c r="H64" s="59">
        <f t="shared" si="3"/>
        <v>0.49441340782122906</v>
      </c>
    </row>
    <row r="65" spans="1:8" s="8" customFormat="1" ht="18" customHeight="1">
      <c r="A65" s="95"/>
      <c r="B65" s="95"/>
      <c r="C65" s="66"/>
      <c r="D65" s="66">
        <v>4439</v>
      </c>
      <c r="E65" s="68" t="s">
        <v>311</v>
      </c>
      <c r="F65" s="12">
        <v>162</v>
      </c>
      <c r="G65" s="121">
        <v>99</v>
      </c>
      <c r="H65" s="60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22">
        <f>SUM(G67)</f>
        <v>253519</v>
      </c>
      <c r="H66" s="62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2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299</v>
      </c>
      <c r="F68" s="37">
        <v>5048</v>
      </c>
      <c r="G68" s="138">
        <v>1404</v>
      </c>
      <c r="H68" s="59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300</v>
      </c>
      <c r="F69" s="37">
        <v>2000</v>
      </c>
      <c r="G69" s="138">
        <v>1341</v>
      </c>
      <c r="H69" s="59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330</v>
      </c>
      <c r="F70" s="37">
        <v>1000</v>
      </c>
      <c r="G70" s="138">
        <v>265</v>
      </c>
      <c r="H70" s="59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303</v>
      </c>
      <c r="F71" s="11">
        <v>276000</v>
      </c>
      <c r="G71" s="76">
        <v>123870</v>
      </c>
      <c r="H71" s="59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304</v>
      </c>
      <c r="F72" s="11">
        <v>70000</v>
      </c>
      <c r="G72" s="76">
        <v>9619</v>
      </c>
      <c r="H72" s="59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291</v>
      </c>
      <c r="F73" s="11">
        <v>169952</v>
      </c>
      <c r="G73" s="76">
        <v>70586</v>
      </c>
      <c r="H73" s="59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04" t="s">
        <v>356</v>
      </c>
      <c r="F74" s="19">
        <v>124000</v>
      </c>
      <c r="G74" s="133">
        <v>30321</v>
      </c>
      <c r="H74" s="61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311</v>
      </c>
      <c r="F75" s="11">
        <v>2000</v>
      </c>
      <c r="G75" s="76">
        <v>1032</v>
      </c>
      <c r="H75" s="59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313</v>
      </c>
      <c r="F76" s="11">
        <v>19000</v>
      </c>
      <c r="G76" s="76">
        <v>13954</v>
      </c>
      <c r="H76" s="59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317</v>
      </c>
      <c r="F77" s="11">
        <v>9000</v>
      </c>
      <c r="G77" s="76">
        <v>902</v>
      </c>
      <c r="H77" s="59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315</v>
      </c>
      <c r="F78" s="12">
        <v>5000</v>
      </c>
      <c r="G78" s="121">
        <v>225</v>
      </c>
      <c r="H78" s="60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2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4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296</v>
      </c>
      <c r="F81" s="11">
        <v>289350</v>
      </c>
      <c r="G81" s="76">
        <v>132477</v>
      </c>
      <c r="H81" s="61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295</v>
      </c>
      <c r="F82" s="11">
        <v>23575</v>
      </c>
      <c r="G82" s="76">
        <v>23574</v>
      </c>
      <c r="H82" s="61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297</v>
      </c>
      <c r="F83" s="11">
        <v>47252</v>
      </c>
      <c r="G83" s="76">
        <v>20874</v>
      </c>
      <c r="H83" s="61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298</v>
      </c>
      <c r="F84" s="11">
        <v>7667</v>
      </c>
      <c r="G84" s="76">
        <v>2898</v>
      </c>
      <c r="H84" s="61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312</v>
      </c>
      <c r="F85" s="11">
        <v>7417</v>
      </c>
      <c r="G85" s="76">
        <v>5563</v>
      </c>
      <c r="H85" s="61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23">
        <f>G87</f>
        <v>0</v>
      </c>
      <c r="H86" s="64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291</v>
      </c>
      <c r="F87" s="11">
        <v>145000</v>
      </c>
      <c r="G87" s="76">
        <v>0</v>
      </c>
      <c r="H87" s="64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22">
        <f>G96+G95+G94+G93+G92+G91+G90+G89</f>
        <v>343009</v>
      </c>
      <c r="H88" s="62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300</v>
      </c>
      <c r="F89" s="37">
        <v>40000</v>
      </c>
      <c r="G89" s="138">
        <v>16312</v>
      </c>
      <c r="H89" s="59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303</v>
      </c>
      <c r="F90" s="37">
        <v>20000</v>
      </c>
      <c r="G90" s="138">
        <v>7392</v>
      </c>
      <c r="H90" s="59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304</v>
      </c>
      <c r="F91" s="37">
        <v>10000</v>
      </c>
      <c r="G91" s="138">
        <v>1087</v>
      </c>
      <c r="H91" s="59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291</v>
      </c>
      <c r="F92" s="37">
        <v>577425</v>
      </c>
      <c r="G92" s="138">
        <v>297950</v>
      </c>
      <c r="H92" s="59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308</v>
      </c>
      <c r="F93" s="37">
        <v>5000</v>
      </c>
      <c r="G93" s="138">
        <v>1827</v>
      </c>
      <c r="H93" s="59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310</v>
      </c>
      <c r="F94" s="37">
        <v>1000</v>
      </c>
      <c r="G94" s="138">
        <v>0</v>
      </c>
      <c r="H94" s="59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315</v>
      </c>
      <c r="F95" s="37">
        <v>10000</v>
      </c>
      <c r="G95" s="138">
        <v>0</v>
      </c>
      <c r="H95" s="59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6">
        <v>18441</v>
      </c>
      <c r="H96" s="62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2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296</v>
      </c>
      <c r="F98" s="11">
        <v>257300</v>
      </c>
      <c r="G98" s="76">
        <v>125725</v>
      </c>
      <c r="H98" s="59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295</v>
      </c>
      <c r="F99" s="11">
        <v>20500</v>
      </c>
      <c r="G99" s="76">
        <v>20493</v>
      </c>
      <c r="H99" s="59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297</v>
      </c>
      <c r="F100" s="11">
        <v>44300</v>
      </c>
      <c r="G100" s="76">
        <v>23273</v>
      </c>
      <c r="H100" s="59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298</v>
      </c>
      <c r="F101" s="11">
        <v>5600</v>
      </c>
      <c r="G101" s="76">
        <v>3203</v>
      </c>
      <c r="H101" s="59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300</v>
      </c>
      <c r="F102" s="11">
        <v>13000</v>
      </c>
      <c r="G102" s="76">
        <v>3433</v>
      </c>
      <c r="H102" s="59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291</v>
      </c>
      <c r="F103" s="11">
        <v>400</v>
      </c>
      <c r="G103" s="76">
        <v>230</v>
      </c>
      <c r="H103" s="59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306</v>
      </c>
      <c r="F104" s="11">
        <v>1200</v>
      </c>
      <c r="G104" s="76">
        <v>594</v>
      </c>
      <c r="H104" s="59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308</v>
      </c>
      <c r="F105" s="11">
        <v>2000</v>
      </c>
      <c r="G105" s="76">
        <v>1106</v>
      </c>
      <c r="H105" s="59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311</v>
      </c>
      <c r="F106" s="11">
        <v>700</v>
      </c>
      <c r="G106" s="76">
        <v>341</v>
      </c>
      <c r="H106" s="59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312</v>
      </c>
      <c r="F107" s="12">
        <v>5000</v>
      </c>
      <c r="G107" s="121">
        <v>3750</v>
      </c>
      <c r="H107" s="60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2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2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296</v>
      </c>
      <c r="F110" s="11">
        <v>160172</v>
      </c>
      <c r="G110" s="76">
        <v>90815</v>
      </c>
      <c r="H110" s="59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295</v>
      </c>
      <c r="F111" s="11">
        <v>8653</v>
      </c>
      <c r="G111" s="76">
        <v>8652</v>
      </c>
      <c r="H111" s="59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297</v>
      </c>
      <c r="F112" s="11">
        <v>25493</v>
      </c>
      <c r="G112" s="76">
        <v>14372</v>
      </c>
      <c r="H112" s="59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298</v>
      </c>
      <c r="F113" s="11">
        <v>4136</v>
      </c>
      <c r="G113" s="76">
        <v>2058</v>
      </c>
      <c r="H113" s="59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299</v>
      </c>
      <c r="F114" s="11">
        <v>23275</v>
      </c>
      <c r="G114" s="76">
        <v>5700</v>
      </c>
      <c r="H114" s="59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312</v>
      </c>
      <c r="F115" s="11">
        <v>3471</v>
      </c>
      <c r="G115" s="76">
        <v>2603</v>
      </c>
      <c r="H115" s="59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2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294</v>
      </c>
      <c r="F117" s="11">
        <v>160</v>
      </c>
      <c r="G117" s="76">
        <v>40</v>
      </c>
      <c r="H117" s="59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292</v>
      </c>
      <c r="F118" s="11">
        <v>296615</v>
      </c>
      <c r="G118" s="76">
        <v>154703</v>
      </c>
      <c r="H118" s="59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296</v>
      </c>
      <c r="F119" s="11">
        <v>85350</v>
      </c>
      <c r="G119" s="76">
        <v>41801</v>
      </c>
      <c r="H119" s="59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295</v>
      </c>
      <c r="F120" s="11">
        <v>6752</v>
      </c>
      <c r="G120" s="76">
        <v>6752</v>
      </c>
      <c r="H120" s="59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297</v>
      </c>
      <c r="F121" s="11">
        <v>13968</v>
      </c>
      <c r="G121" s="76">
        <v>6313</v>
      </c>
      <c r="H121" s="59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298</v>
      </c>
      <c r="F122" s="11">
        <v>2266</v>
      </c>
      <c r="G122" s="76">
        <v>1022</v>
      </c>
      <c r="H122" s="59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300</v>
      </c>
      <c r="F123" s="11">
        <v>9863</v>
      </c>
      <c r="G123" s="76">
        <v>5206</v>
      </c>
      <c r="H123" s="59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330</v>
      </c>
      <c r="F124" s="11">
        <v>500</v>
      </c>
      <c r="G124" s="76">
        <v>492</v>
      </c>
      <c r="H124" s="59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304</v>
      </c>
      <c r="F125" s="11">
        <v>5000</v>
      </c>
      <c r="G125" s="76">
        <v>2347</v>
      </c>
      <c r="H125" s="59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291</v>
      </c>
      <c r="F126" s="11">
        <v>1500</v>
      </c>
      <c r="G126" s="76">
        <v>99</v>
      </c>
      <c r="H126" s="59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308</v>
      </c>
      <c r="F127" s="11">
        <v>1500</v>
      </c>
      <c r="G127" s="76">
        <v>297</v>
      </c>
      <c r="H127" s="59">
        <f t="shared" si="8"/>
        <v>0.198</v>
      </c>
    </row>
    <row r="128" spans="1:8" ht="25.5">
      <c r="A128" s="2"/>
      <c r="B128" s="2"/>
      <c r="C128" s="2"/>
      <c r="D128" s="2">
        <v>4390</v>
      </c>
      <c r="E128" s="104" t="s">
        <v>356</v>
      </c>
      <c r="F128" s="11">
        <v>3690</v>
      </c>
      <c r="G128" s="76">
        <v>3690</v>
      </c>
      <c r="H128" s="59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310</v>
      </c>
      <c r="F129" s="11">
        <v>500</v>
      </c>
      <c r="G129" s="76">
        <v>42</v>
      </c>
      <c r="H129" s="59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312</v>
      </c>
      <c r="F130" s="11">
        <v>2192</v>
      </c>
      <c r="G130" s="76">
        <v>1644</v>
      </c>
      <c r="H130" s="59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315</v>
      </c>
      <c r="F131" s="11">
        <v>1000</v>
      </c>
      <c r="G131" s="76">
        <v>750</v>
      </c>
      <c r="H131" s="59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2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294</v>
      </c>
      <c r="F133" s="11">
        <v>8000</v>
      </c>
      <c r="G133" s="76">
        <v>2450</v>
      </c>
      <c r="H133" s="59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296</v>
      </c>
      <c r="F134" s="11">
        <v>3940647</v>
      </c>
      <c r="G134" s="76">
        <v>1750544</v>
      </c>
      <c r="H134" s="59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295</v>
      </c>
      <c r="F135" s="11">
        <v>296486</v>
      </c>
      <c r="G135" s="76">
        <v>296485</v>
      </c>
      <c r="H135" s="59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297</v>
      </c>
      <c r="F136" s="11">
        <v>640579</v>
      </c>
      <c r="G136" s="76">
        <v>262913</v>
      </c>
      <c r="H136" s="59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297</v>
      </c>
      <c r="F137" s="11">
        <v>6840</v>
      </c>
      <c r="G137" s="76">
        <v>3967</v>
      </c>
      <c r="H137" s="59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297</v>
      </c>
      <c r="F138" s="11">
        <v>315</v>
      </c>
      <c r="G138" s="76">
        <v>183</v>
      </c>
      <c r="H138" s="59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298</v>
      </c>
      <c r="F139" s="11">
        <v>103935</v>
      </c>
      <c r="G139" s="76">
        <v>29009</v>
      </c>
      <c r="H139" s="59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298</v>
      </c>
      <c r="F140" s="11">
        <v>1110</v>
      </c>
      <c r="G140" s="76">
        <v>641</v>
      </c>
      <c r="H140" s="59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298</v>
      </c>
      <c r="F141" s="11">
        <v>51</v>
      </c>
      <c r="G141" s="76">
        <v>30</v>
      </c>
      <c r="H141" s="59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299</v>
      </c>
      <c r="F142" s="11">
        <v>30000</v>
      </c>
      <c r="G142" s="76">
        <v>8954</v>
      </c>
      <c r="H142" s="59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299</v>
      </c>
      <c r="F143" s="11">
        <v>73306</v>
      </c>
      <c r="G143" s="76">
        <v>43189</v>
      </c>
      <c r="H143" s="59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299</v>
      </c>
      <c r="F144" s="11">
        <v>3380</v>
      </c>
      <c r="G144" s="76">
        <v>1991</v>
      </c>
      <c r="H144" s="59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300</v>
      </c>
      <c r="F145" s="11">
        <v>750000</v>
      </c>
      <c r="G145" s="76">
        <v>401367</v>
      </c>
      <c r="H145" s="59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330</v>
      </c>
      <c r="F146" s="11">
        <v>35000</v>
      </c>
      <c r="G146" s="76">
        <v>10220</v>
      </c>
      <c r="H146" s="59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303</v>
      </c>
      <c r="F147" s="11">
        <v>130000</v>
      </c>
      <c r="G147" s="76">
        <v>69508</v>
      </c>
      <c r="H147" s="59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304</v>
      </c>
      <c r="F148" s="11">
        <v>40000</v>
      </c>
      <c r="G148" s="76">
        <v>32908</v>
      </c>
      <c r="H148" s="59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305</v>
      </c>
      <c r="F149" s="11">
        <v>5000</v>
      </c>
      <c r="G149" s="76">
        <v>1427</v>
      </c>
      <c r="H149" s="59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291</v>
      </c>
      <c r="F150" s="11">
        <v>559658</v>
      </c>
      <c r="G150" s="76">
        <v>207707</v>
      </c>
      <c r="H150" s="59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291</v>
      </c>
      <c r="F151" s="11">
        <v>186605</v>
      </c>
      <c r="G151" s="76">
        <v>128216</v>
      </c>
      <c r="H151" s="59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291</v>
      </c>
      <c r="F152" s="11">
        <v>8603</v>
      </c>
      <c r="G152" s="76">
        <v>5911</v>
      </c>
      <c r="H152" s="59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306</v>
      </c>
      <c r="F153" s="11">
        <v>10000</v>
      </c>
      <c r="G153" s="76">
        <v>1793</v>
      </c>
      <c r="H153" s="59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307</v>
      </c>
      <c r="F154" s="11">
        <v>20000</v>
      </c>
      <c r="G154" s="76">
        <v>7112</v>
      </c>
      <c r="H154" s="59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308</v>
      </c>
      <c r="F155" s="11">
        <v>60000</v>
      </c>
      <c r="G155" s="76">
        <v>33275</v>
      </c>
      <c r="H155" s="59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380</v>
      </c>
      <c r="F156" s="11">
        <v>500</v>
      </c>
      <c r="G156" s="76">
        <v>165</v>
      </c>
      <c r="H156" s="59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318</v>
      </c>
      <c r="F157" s="11">
        <v>3000</v>
      </c>
      <c r="G157" s="76">
        <v>0</v>
      </c>
      <c r="H157" s="59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382</v>
      </c>
      <c r="F158" s="11">
        <v>1300</v>
      </c>
      <c r="G158" s="76">
        <v>0</v>
      </c>
      <c r="H158" s="59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310</v>
      </c>
      <c r="F159" s="11">
        <v>15000</v>
      </c>
      <c r="G159" s="76">
        <v>5334</v>
      </c>
      <c r="H159" s="59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319</v>
      </c>
      <c r="F160" s="11">
        <v>3000</v>
      </c>
      <c r="G160" s="76">
        <v>1555</v>
      </c>
      <c r="H160" s="59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311</v>
      </c>
      <c r="F161" s="11">
        <v>60000</v>
      </c>
      <c r="G161" s="76">
        <v>25417</v>
      </c>
      <c r="H161" s="59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312</v>
      </c>
      <c r="F162" s="11">
        <v>91982</v>
      </c>
      <c r="G162" s="76">
        <v>68986</v>
      </c>
      <c r="H162" s="59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320</v>
      </c>
      <c r="F163" s="11">
        <v>20000</v>
      </c>
      <c r="G163" s="76">
        <v>9251</v>
      </c>
      <c r="H163" s="59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317</v>
      </c>
      <c r="F164" s="11">
        <v>5000</v>
      </c>
      <c r="G164" s="76">
        <v>0</v>
      </c>
      <c r="H164" s="59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315</v>
      </c>
      <c r="F165" s="11">
        <v>30000</v>
      </c>
      <c r="G165" s="76">
        <v>6339</v>
      </c>
      <c r="H165" s="59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316</v>
      </c>
      <c r="F166" s="11">
        <v>500000</v>
      </c>
      <c r="G166" s="76">
        <v>0</v>
      </c>
      <c r="H166" s="59">
        <f t="shared" si="9"/>
        <v>0</v>
      </c>
    </row>
    <row r="167" spans="1:8" ht="38.25">
      <c r="A167" s="2"/>
      <c r="B167" s="2"/>
      <c r="C167" s="2"/>
      <c r="D167" s="17">
        <v>6610</v>
      </c>
      <c r="E167" s="104" t="s">
        <v>357</v>
      </c>
      <c r="F167" s="19">
        <v>407000</v>
      </c>
      <c r="G167" s="133">
        <v>0</v>
      </c>
      <c r="H167" s="61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335</v>
      </c>
      <c r="F168" s="10">
        <f>SUM(F169:F177)</f>
        <v>42000</v>
      </c>
      <c r="G168" s="10">
        <f>SUM(G169:G177)</f>
        <v>4002</v>
      </c>
      <c r="H168" s="62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297</v>
      </c>
      <c r="F169" s="11">
        <v>1400</v>
      </c>
      <c r="G169" s="76">
        <v>0</v>
      </c>
      <c r="H169" s="59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298</v>
      </c>
      <c r="F170" s="11">
        <v>250</v>
      </c>
      <c r="G170" s="76">
        <v>0</v>
      </c>
      <c r="H170" s="59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299</v>
      </c>
      <c r="F171" s="11">
        <v>15260</v>
      </c>
      <c r="G171" s="76">
        <v>0</v>
      </c>
      <c r="H171" s="59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300</v>
      </c>
      <c r="F172" s="11">
        <v>9740</v>
      </c>
      <c r="G172" s="76">
        <v>2738</v>
      </c>
      <c r="H172" s="59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304</v>
      </c>
      <c r="F173" s="11">
        <v>650</v>
      </c>
      <c r="G173" s="76">
        <v>0</v>
      </c>
      <c r="H173" s="59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305</v>
      </c>
      <c r="F174" s="11">
        <v>8740</v>
      </c>
      <c r="G174" s="76">
        <v>0</v>
      </c>
      <c r="H174" s="59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291</v>
      </c>
      <c r="F175" s="11">
        <v>3160</v>
      </c>
      <c r="G175" s="76">
        <v>1264</v>
      </c>
      <c r="H175" s="59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308</v>
      </c>
      <c r="F176" s="11">
        <v>350</v>
      </c>
      <c r="G176" s="76">
        <v>0</v>
      </c>
      <c r="H176" s="59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382</v>
      </c>
      <c r="F177" s="11">
        <v>2450</v>
      </c>
      <c r="G177" s="76">
        <v>0</v>
      </c>
      <c r="H177" s="59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4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22">
        <f>SUM(G180)</f>
        <v>0</v>
      </c>
      <c r="H179" s="62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24">
        <v>0</v>
      </c>
      <c r="H180" s="59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299</v>
      </c>
      <c r="F181" s="11">
        <v>20000</v>
      </c>
      <c r="G181" s="76">
        <v>0</v>
      </c>
      <c r="H181" s="61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300</v>
      </c>
      <c r="F182" s="11">
        <v>38000</v>
      </c>
      <c r="G182" s="76">
        <v>2254</v>
      </c>
      <c r="H182" s="61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330</v>
      </c>
      <c r="F183" s="11">
        <v>2000</v>
      </c>
      <c r="G183" s="76">
        <v>88</v>
      </c>
      <c r="H183" s="61"/>
    </row>
    <row r="184" spans="1:8" ht="18" customHeight="1">
      <c r="A184" s="15"/>
      <c r="B184" s="15"/>
      <c r="C184" s="15"/>
      <c r="D184" s="15">
        <v>4300</v>
      </c>
      <c r="E184" s="6" t="s">
        <v>291</v>
      </c>
      <c r="F184" s="12">
        <v>40000</v>
      </c>
      <c r="G184" s="121">
        <v>4734</v>
      </c>
      <c r="H184" s="58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2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2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299</v>
      </c>
      <c r="F187" s="37">
        <v>300</v>
      </c>
      <c r="G187" s="138">
        <v>300</v>
      </c>
      <c r="H187" s="59"/>
    </row>
    <row r="188" spans="1:8" ht="18" customHeight="1">
      <c r="A188" s="2"/>
      <c r="B188" s="2"/>
      <c r="C188" s="2"/>
      <c r="D188" s="2">
        <v>4210</v>
      </c>
      <c r="E188" s="3" t="s">
        <v>300</v>
      </c>
      <c r="F188" s="11">
        <v>59</v>
      </c>
      <c r="G188" s="32">
        <v>0</v>
      </c>
      <c r="H188" s="61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330</v>
      </c>
      <c r="F189" s="11">
        <v>241</v>
      </c>
      <c r="G189" s="32">
        <v>240</v>
      </c>
      <c r="H189" s="61"/>
    </row>
    <row r="190" spans="1:8" ht="25.5">
      <c r="A190" s="15"/>
      <c r="B190" s="16"/>
      <c r="C190" s="16"/>
      <c r="D190" s="16">
        <v>4700</v>
      </c>
      <c r="E190" s="118" t="s">
        <v>358</v>
      </c>
      <c r="F190" s="18">
        <v>900</v>
      </c>
      <c r="G190" s="132">
        <v>400</v>
      </c>
      <c r="H190" s="58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4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25">
        <v>25000</v>
      </c>
      <c r="H192" s="59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0">
        <f>SUM(F194:F222)</f>
        <v>8277999</v>
      </c>
      <c r="G193" s="120">
        <f>SUM(G194:G222)</f>
        <v>4158996</v>
      </c>
      <c r="H193" s="64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321</v>
      </c>
      <c r="F194" s="11">
        <v>137000</v>
      </c>
      <c r="G194" s="76">
        <v>76206</v>
      </c>
      <c r="H194" s="61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322</v>
      </c>
      <c r="F195" s="11">
        <v>58000</v>
      </c>
      <c r="G195" s="76">
        <v>26999</v>
      </c>
      <c r="H195" s="61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295</v>
      </c>
      <c r="F196" s="11">
        <v>5000</v>
      </c>
      <c r="G196" s="76">
        <v>4313</v>
      </c>
      <c r="H196" s="61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323</v>
      </c>
      <c r="F197" s="11">
        <v>2540000</v>
      </c>
      <c r="G197" s="76">
        <v>1251842</v>
      </c>
      <c r="H197" s="61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324</v>
      </c>
      <c r="F198" s="11">
        <v>419800</v>
      </c>
      <c r="G198" s="76">
        <v>41264</v>
      </c>
      <c r="H198" s="61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325</v>
      </c>
      <c r="F199" s="11">
        <v>211000</v>
      </c>
      <c r="G199" s="76">
        <v>208766</v>
      </c>
      <c r="H199" s="61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297</v>
      </c>
      <c r="F200" s="11">
        <v>13000</v>
      </c>
      <c r="G200" s="76">
        <v>5458</v>
      </c>
      <c r="H200" s="61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298</v>
      </c>
      <c r="F201" s="11">
        <v>1600</v>
      </c>
      <c r="G201" s="76">
        <v>651</v>
      </c>
      <c r="H201" s="61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299</v>
      </c>
      <c r="F202" s="11">
        <v>13000</v>
      </c>
      <c r="G202" s="76">
        <v>6480</v>
      </c>
      <c r="H202" s="61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326</v>
      </c>
      <c r="F203" s="11">
        <v>121000</v>
      </c>
      <c r="G203" s="76">
        <v>106304</v>
      </c>
      <c r="H203" s="61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300</v>
      </c>
      <c r="F204" s="11">
        <v>125819</v>
      </c>
      <c r="G204" s="76">
        <v>53902</v>
      </c>
      <c r="H204" s="61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301</v>
      </c>
      <c r="F205" s="11">
        <v>1000</v>
      </c>
      <c r="G205" s="76">
        <v>0</v>
      </c>
      <c r="H205" s="61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303</v>
      </c>
      <c r="F206" s="11">
        <v>70000</v>
      </c>
      <c r="G206" s="76">
        <v>50246</v>
      </c>
      <c r="H206" s="61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304</v>
      </c>
      <c r="F207" s="11">
        <v>45000</v>
      </c>
      <c r="G207" s="76">
        <v>13145</v>
      </c>
      <c r="H207" s="61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305</v>
      </c>
      <c r="F208" s="11">
        <v>20000</v>
      </c>
      <c r="G208" s="76">
        <v>6223</v>
      </c>
      <c r="H208" s="61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291</v>
      </c>
      <c r="F209" s="11">
        <v>50000</v>
      </c>
      <c r="G209" s="76">
        <v>18674</v>
      </c>
      <c r="H209" s="61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306</v>
      </c>
      <c r="F210" s="11">
        <v>2000</v>
      </c>
      <c r="G210" s="76">
        <v>756</v>
      </c>
      <c r="H210" s="61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307</v>
      </c>
      <c r="F211" s="11">
        <v>6700</v>
      </c>
      <c r="G211" s="76">
        <v>2672</v>
      </c>
      <c r="H211" s="61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308</v>
      </c>
      <c r="F212" s="11">
        <v>9600</v>
      </c>
      <c r="G212" s="76">
        <v>3400</v>
      </c>
      <c r="H212" s="61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310</v>
      </c>
      <c r="F213" s="11">
        <v>5000</v>
      </c>
      <c r="G213" s="76">
        <v>1674</v>
      </c>
      <c r="H213" s="61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311</v>
      </c>
      <c r="F214" s="11">
        <v>35481</v>
      </c>
      <c r="G214" s="76">
        <v>33944</v>
      </c>
      <c r="H214" s="61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312</v>
      </c>
      <c r="F215" s="11">
        <v>2200</v>
      </c>
      <c r="G215" s="76">
        <v>2188</v>
      </c>
      <c r="H215" s="61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327</v>
      </c>
      <c r="F216" s="11">
        <v>15000</v>
      </c>
      <c r="G216" s="76">
        <v>6378</v>
      </c>
      <c r="H216" s="61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314</v>
      </c>
      <c r="F217" s="11">
        <v>300</v>
      </c>
      <c r="G217" s="76">
        <v>162</v>
      </c>
      <c r="H217" s="61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328</v>
      </c>
      <c r="F218" s="11">
        <v>500</v>
      </c>
      <c r="G218" s="76">
        <v>0</v>
      </c>
      <c r="H218" s="61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316</v>
      </c>
      <c r="F219" s="11">
        <v>1240285</v>
      </c>
      <c r="G219" s="76">
        <v>7300</v>
      </c>
      <c r="H219" s="61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316</v>
      </c>
      <c r="F220" s="11">
        <v>2739999</v>
      </c>
      <c r="G220" s="76">
        <v>2005192</v>
      </c>
      <c r="H220" s="61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316</v>
      </c>
      <c r="F221" s="11">
        <v>329715</v>
      </c>
      <c r="G221" s="76">
        <v>164857</v>
      </c>
      <c r="H221" s="61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383</v>
      </c>
      <c r="F222" s="19">
        <v>60000</v>
      </c>
      <c r="G222" s="133">
        <v>60000</v>
      </c>
      <c r="H222" s="61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3">
        <f>F224+F225</f>
        <v>9500</v>
      </c>
      <c r="G223" s="83">
        <f>G224+G225</f>
        <v>5018</v>
      </c>
      <c r="H223" s="62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300</v>
      </c>
      <c r="F224" s="11">
        <v>3000</v>
      </c>
      <c r="G224" s="76">
        <v>1518</v>
      </c>
      <c r="H224" s="59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291</v>
      </c>
      <c r="F225" s="11">
        <v>6500</v>
      </c>
      <c r="G225" s="76">
        <v>3500</v>
      </c>
      <c r="H225" s="59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3">
        <f>F228+F227</f>
        <v>39600</v>
      </c>
      <c r="G226" s="122">
        <f>G228+G227</f>
        <v>9300</v>
      </c>
      <c r="H226" s="62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300</v>
      </c>
      <c r="F227" s="38">
        <v>9600</v>
      </c>
      <c r="G227" s="138">
        <v>9300</v>
      </c>
      <c r="H227" s="59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384</v>
      </c>
      <c r="F228" s="12">
        <v>30000</v>
      </c>
      <c r="G228" s="121">
        <v>0</v>
      </c>
      <c r="H228" s="60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385</v>
      </c>
      <c r="F229" s="27">
        <f>F230</f>
        <v>5000</v>
      </c>
      <c r="G229" s="139">
        <f>G230</f>
        <v>2636</v>
      </c>
      <c r="H229" s="140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386</v>
      </c>
      <c r="F230" s="27">
        <f>F231</f>
        <v>5000</v>
      </c>
      <c r="G230" s="139">
        <f>G231</f>
        <v>2636</v>
      </c>
      <c r="H230" s="64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387</v>
      </c>
      <c r="F231" s="11">
        <v>5000</v>
      </c>
      <c r="G231" s="76">
        <v>2636</v>
      </c>
      <c r="H231" s="60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7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0">
        <f>F234+F235</f>
        <v>2781214</v>
      </c>
      <c r="G233" s="120">
        <f>G234+G235</f>
        <v>618186</v>
      </c>
      <c r="H233" s="64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411</v>
      </c>
      <c r="F234" s="129">
        <v>1348759</v>
      </c>
      <c r="G234" s="130">
        <v>248631</v>
      </c>
      <c r="H234" s="61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370</v>
      </c>
      <c r="F235" s="19">
        <v>1432455</v>
      </c>
      <c r="G235" s="133">
        <v>369555</v>
      </c>
      <c r="H235" s="61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22">
        <f>SUM(G238:G238)</f>
        <v>0</v>
      </c>
      <c r="H236" s="62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24">
        <v>5676</v>
      </c>
      <c r="H237" s="59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3">
        <f>F239</f>
        <v>890983</v>
      </c>
      <c r="G238" s="122">
        <f>G239</f>
        <v>0</v>
      </c>
      <c r="H238" s="62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329</v>
      </c>
      <c r="F239" s="12">
        <v>890983</v>
      </c>
      <c r="G239" s="121">
        <v>0</v>
      </c>
      <c r="H239" s="60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2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3">
        <f>SUM(F242:F260)</f>
        <v>1534919</v>
      </c>
      <c r="G241" s="83">
        <f>SUM(G242:G260)</f>
        <v>721293</v>
      </c>
      <c r="H241" s="62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294</v>
      </c>
      <c r="F242" s="11">
        <v>1700</v>
      </c>
      <c r="G242" s="76">
        <v>152</v>
      </c>
      <c r="H242" s="59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296</v>
      </c>
      <c r="F243" s="11">
        <v>879963</v>
      </c>
      <c r="G243" s="76">
        <v>418379</v>
      </c>
      <c r="H243" s="59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295</v>
      </c>
      <c r="F244" s="11">
        <v>68102</v>
      </c>
      <c r="G244" s="76">
        <v>65310</v>
      </c>
      <c r="H244" s="59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297</v>
      </c>
      <c r="F245" s="11">
        <v>148643</v>
      </c>
      <c r="G245" s="76">
        <v>72952</v>
      </c>
      <c r="H245" s="59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298</v>
      </c>
      <c r="F246" s="11">
        <v>23152</v>
      </c>
      <c r="G246" s="76">
        <v>10604</v>
      </c>
      <c r="H246" s="59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299</v>
      </c>
      <c r="F247" s="11">
        <v>9200</v>
      </c>
      <c r="G247" s="76">
        <v>5360</v>
      </c>
      <c r="H247" s="59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300</v>
      </c>
      <c r="F248" s="11">
        <v>27300</v>
      </c>
      <c r="G248" s="76">
        <v>7815</v>
      </c>
      <c r="H248" s="59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330</v>
      </c>
      <c r="F249" s="11">
        <v>3500</v>
      </c>
      <c r="G249" s="76">
        <v>586</v>
      </c>
      <c r="H249" s="59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303</v>
      </c>
      <c r="F250" s="11">
        <v>10200</v>
      </c>
      <c r="G250" s="76">
        <v>5967</v>
      </c>
      <c r="H250" s="59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304</v>
      </c>
      <c r="F251" s="11">
        <v>163072</v>
      </c>
      <c r="G251" s="76">
        <v>81604</v>
      </c>
      <c r="H251" s="59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305</v>
      </c>
      <c r="F252" s="11">
        <v>1500</v>
      </c>
      <c r="G252" s="76">
        <v>35</v>
      </c>
      <c r="H252" s="59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291</v>
      </c>
      <c r="F253" s="11">
        <v>9900</v>
      </c>
      <c r="G253" s="76">
        <v>7488</v>
      </c>
      <c r="H253" s="59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307</v>
      </c>
      <c r="F254" s="11">
        <v>1600</v>
      </c>
      <c r="G254" s="76">
        <v>434</v>
      </c>
      <c r="H254" s="59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308</v>
      </c>
      <c r="F255" s="11">
        <v>1100</v>
      </c>
      <c r="G255" s="76">
        <v>286</v>
      </c>
      <c r="H255" s="59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310</v>
      </c>
      <c r="F256" s="11">
        <v>1850</v>
      </c>
      <c r="G256" s="76">
        <v>1629</v>
      </c>
      <c r="H256" s="59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311</v>
      </c>
      <c r="F257" s="11">
        <v>1200</v>
      </c>
      <c r="G257" s="76">
        <v>665</v>
      </c>
      <c r="H257" s="59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312</v>
      </c>
      <c r="F258" s="11">
        <v>48477</v>
      </c>
      <c r="G258" s="76">
        <v>36477</v>
      </c>
      <c r="H258" s="59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388</v>
      </c>
      <c r="F259" s="11">
        <v>12535</v>
      </c>
      <c r="G259" s="76">
        <v>5550</v>
      </c>
      <c r="H259" s="59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316</v>
      </c>
      <c r="F260" s="11">
        <v>121925</v>
      </c>
      <c r="G260" s="76">
        <v>0</v>
      </c>
      <c r="H260" s="59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359</v>
      </c>
      <c r="F261" s="10">
        <f>SUM(F262:F271)</f>
        <v>298630</v>
      </c>
      <c r="G261" s="10">
        <f>SUM(G262:G271)</f>
        <v>153213</v>
      </c>
      <c r="H261" s="62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296</v>
      </c>
      <c r="F262" s="11">
        <v>186844</v>
      </c>
      <c r="G262" s="76">
        <v>90447</v>
      </c>
      <c r="H262" s="59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295</v>
      </c>
      <c r="F263" s="11">
        <v>13704</v>
      </c>
      <c r="G263" s="76">
        <v>13704</v>
      </c>
      <c r="H263" s="59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297</v>
      </c>
      <c r="F264" s="11">
        <v>30313</v>
      </c>
      <c r="G264" s="76">
        <v>15783</v>
      </c>
      <c r="H264" s="59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298</v>
      </c>
      <c r="F265" s="11">
        <v>4918</v>
      </c>
      <c r="G265" s="76">
        <v>2496</v>
      </c>
      <c r="H265" s="59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300</v>
      </c>
      <c r="F266" s="11">
        <v>5800</v>
      </c>
      <c r="G266" s="76">
        <v>4041</v>
      </c>
      <c r="H266" s="59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303</v>
      </c>
      <c r="F267" s="11">
        <v>38460</v>
      </c>
      <c r="G267" s="76">
        <v>15115</v>
      </c>
      <c r="H267" s="59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304</v>
      </c>
      <c r="F268" s="11">
        <v>200</v>
      </c>
      <c r="G268" s="76">
        <v>0</v>
      </c>
      <c r="H268" s="59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305</v>
      </c>
      <c r="F269" s="11">
        <v>311</v>
      </c>
      <c r="G269" s="76">
        <v>0</v>
      </c>
      <c r="H269" s="59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291</v>
      </c>
      <c r="F270" s="11">
        <v>4000</v>
      </c>
      <c r="G270" s="76">
        <v>1067</v>
      </c>
      <c r="H270" s="59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312</v>
      </c>
      <c r="F271" s="11">
        <v>14080</v>
      </c>
      <c r="G271" s="76">
        <v>10560</v>
      </c>
      <c r="H271" s="59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2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294</v>
      </c>
      <c r="F273" s="11">
        <v>2100</v>
      </c>
      <c r="G273" s="76">
        <v>50</v>
      </c>
      <c r="H273" s="59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296</v>
      </c>
      <c r="F274" s="11">
        <v>667212</v>
      </c>
      <c r="G274" s="76">
        <v>298721</v>
      </c>
      <c r="H274" s="59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295</v>
      </c>
      <c r="F275" s="11">
        <v>52186</v>
      </c>
      <c r="G275" s="76">
        <v>46359</v>
      </c>
      <c r="H275" s="59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297</v>
      </c>
      <c r="F276" s="11">
        <v>111375</v>
      </c>
      <c r="G276" s="76">
        <v>51879</v>
      </c>
      <c r="H276" s="59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298</v>
      </c>
      <c r="F277" s="11">
        <v>17347</v>
      </c>
      <c r="G277" s="76">
        <v>8176</v>
      </c>
      <c r="H277" s="59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300</v>
      </c>
      <c r="F278" s="11">
        <v>8000</v>
      </c>
      <c r="G278" s="76">
        <v>5259</v>
      </c>
      <c r="H278" s="59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330</v>
      </c>
      <c r="F279" s="11">
        <v>2500</v>
      </c>
      <c r="G279" s="76">
        <v>55</v>
      </c>
      <c r="H279" s="59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303</v>
      </c>
      <c r="F280" s="11">
        <v>4500</v>
      </c>
      <c r="G280" s="76">
        <v>3670</v>
      </c>
      <c r="H280" s="59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304</v>
      </c>
      <c r="F281" s="11">
        <v>3000</v>
      </c>
      <c r="G281" s="76">
        <v>88</v>
      </c>
      <c r="H281" s="59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305</v>
      </c>
      <c r="F282" s="11">
        <v>1500</v>
      </c>
      <c r="G282" s="76">
        <v>490</v>
      </c>
      <c r="H282" s="59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291</v>
      </c>
      <c r="F283" s="11">
        <v>7400</v>
      </c>
      <c r="G283" s="76">
        <v>1738</v>
      </c>
      <c r="H283" s="59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306</v>
      </c>
      <c r="F284" s="11">
        <v>350</v>
      </c>
      <c r="G284" s="76">
        <v>175</v>
      </c>
      <c r="H284" s="59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307</v>
      </c>
      <c r="F285" s="11">
        <v>1100</v>
      </c>
      <c r="G285" s="76">
        <v>0</v>
      </c>
      <c r="H285" s="59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308</v>
      </c>
      <c r="F286" s="11">
        <v>1300</v>
      </c>
      <c r="G286" s="76">
        <v>0</v>
      </c>
      <c r="H286" s="59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310</v>
      </c>
      <c r="F287" s="11">
        <v>650</v>
      </c>
      <c r="G287" s="76">
        <v>638</v>
      </c>
      <c r="H287" s="59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311</v>
      </c>
      <c r="F288" s="11">
        <v>1100</v>
      </c>
      <c r="G288" s="76">
        <v>0</v>
      </c>
      <c r="H288" s="59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312</v>
      </c>
      <c r="F289" s="11">
        <v>33321</v>
      </c>
      <c r="G289" s="76">
        <v>24321</v>
      </c>
      <c r="H289" s="59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388</v>
      </c>
      <c r="F290" s="11">
        <v>10212</v>
      </c>
      <c r="G290" s="76">
        <v>4834</v>
      </c>
      <c r="H290" s="59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3">
        <f>SUM(F292:F313)</f>
        <v>5250447</v>
      </c>
      <c r="G291" s="83">
        <f>SUM(G292:G313)</f>
        <v>2825402</v>
      </c>
      <c r="H291" s="62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389</v>
      </c>
      <c r="F292" s="129">
        <v>142884</v>
      </c>
      <c r="G292" s="130">
        <v>41478</v>
      </c>
      <c r="H292" s="59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294</v>
      </c>
      <c r="F293" s="11">
        <v>12576</v>
      </c>
      <c r="G293" s="76">
        <v>2501</v>
      </c>
      <c r="H293" s="59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296</v>
      </c>
      <c r="F294" s="11">
        <v>3484901</v>
      </c>
      <c r="G294" s="76">
        <v>1775823</v>
      </c>
      <c r="H294" s="59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295</v>
      </c>
      <c r="F295" s="11">
        <v>250779</v>
      </c>
      <c r="G295" s="76">
        <v>248306</v>
      </c>
      <c r="H295" s="59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297</v>
      </c>
      <c r="F296" s="11">
        <v>530008</v>
      </c>
      <c r="G296" s="76">
        <v>286388</v>
      </c>
      <c r="H296" s="59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298</v>
      </c>
      <c r="F297" s="11">
        <v>83696</v>
      </c>
      <c r="G297" s="76">
        <v>41997</v>
      </c>
      <c r="H297" s="59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299</v>
      </c>
      <c r="F298" s="11">
        <v>17205</v>
      </c>
      <c r="G298" s="76">
        <v>4992</v>
      </c>
      <c r="H298" s="59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300</v>
      </c>
      <c r="F299" s="11">
        <v>61920</v>
      </c>
      <c r="G299" s="76">
        <v>41259</v>
      </c>
      <c r="H299" s="59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330</v>
      </c>
      <c r="F300" s="11">
        <v>2300</v>
      </c>
      <c r="G300" s="76">
        <v>1751</v>
      </c>
      <c r="H300" s="59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303</v>
      </c>
      <c r="F301" s="11">
        <v>331200</v>
      </c>
      <c r="G301" s="76">
        <v>159439</v>
      </c>
      <c r="H301" s="59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304</v>
      </c>
      <c r="F302" s="11">
        <v>43500</v>
      </c>
      <c r="G302" s="76">
        <v>18782</v>
      </c>
      <c r="H302" s="59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305</v>
      </c>
      <c r="F303" s="11">
        <v>1835</v>
      </c>
      <c r="G303" s="76">
        <v>320</v>
      </c>
      <c r="H303" s="59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291</v>
      </c>
      <c r="F304" s="11">
        <v>74593</v>
      </c>
      <c r="G304" s="76">
        <v>42940</v>
      </c>
      <c r="H304" s="59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306</v>
      </c>
      <c r="F305" s="11">
        <v>6005</v>
      </c>
      <c r="G305" s="76">
        <v>1759</v>
      </c>
      <c r="H305" s="59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307</v>
      </c>
      <c r="F306" s="11">
        <v>3676</v>
      </c>
      <c r="G306" s="76">
        <v>1448</v>
      </c>
      <c r="H306" s="59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308</v>
      </c>
      <c r="F307" s="11">
        <v>9380</v>
      </c>
      <c r="G307" s="76">
        <v>4916</v>
      </c>
      <c r="H307" s="59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310</v>
      </c>
      <c r="F308" s="11">
        <v>4186</v>
      </c>
      <c r="G308" s="76">
        <v>1629</v>
      </c>
      <c r="H308" s="59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319</v>
      </c>
      <c r="F309" s="11">
        <v>1000</v>
      </c>
      <c r="G309" s="76">
        <v>0</v>
      </c>
      <c r="H309" s="59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311</v>
      </c>
      <c r="F310" s="11">
        <v>4002</v>
      </c>
      <c r="G310" s="76">
        <v>0</v>
      </c>
      <c r="H310" s="59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312</v>
      </c>
      <c r="F311" s="11">
        <v>183001</v>
      </c>
      <c r="G311" s="76">
        <v>148757</v>
      </c>
      <c r="H311" s="59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315</v>
      </c>
      <c r="F312" s="11">
        <v>1300</v>
      </c>
      <c r="G312" s="76">
        <v>917</v>
      </c>
      <c r="H312" s="59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390</v>
      </c>
      <c r="F313" s="11">
        <v>500</v>
      </c>
      <c r="G313" s="76">
        <v>0</v>
      </c>
      <c r="H313" s="59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3">
        <f>SUM(F315:F340)</f>
        <v>21438569</v>
      </c>
      <c r="G314" s="83">
        <f>SUM(G315:G339)</f>
        <v>9791505</v>
      </c>
      <c r="H314" s="62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294</v>
      </c>
      <c r="F315" s="11">
        <v>98392</v>
      </c>
      <c r="G315" s="76">
        <v>31752</v>
      </c>
      <c r="H315" s="59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296</v>
      </c>
      <c r="F316" s="11">
        <v>8795560</v>
      </c>
      <c r="G316" s="76">
        <v>4385555</v>
      </c>
      <c r="H316" s="59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295</v>
      </c>
      <c r="F317" s="11">
        <v>743829</v>
      </c>
      <c r="G317" s="76">
        <v>740011</v>
      </c>
      <c r="H317" s="59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297</v>
      </c>
      <c r="F318" s="11">
        <v>1416804</v>
      </c>
      <c r="G318" s="76">
        <v>733890</v>
      </c>
      <c r="H318" s="59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298</v>
      </c>
      <c r="F319" s="11">
        <v>224330</v>
      </c>
      <c r="G319" s="76">
        <v>99626</v>
      </c>
      <c r="H319" s="59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299</v>
      </c>
      <c r="F320" s="11">
        <v>53000</v>
      </c>
      <c r="G320" s="76">
        <v>24182</v>
      </c>
      <c r="H320" s="59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300</v>
      </c>
      <c r="F321" s="11">
        <v>266547</v>
      </c>
      <c r="G321" s="76">
        <v>137967</v>
      </c>
      <c r="H321" s="59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302</v>
      </c>
      <c r="F322" s="11">
        <v>500</v>
      </c>
      <c r="G322" s="76">
        <v>0</v>
      </c>
      <c r="H322" s="59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330</v>
      </c>
      <c r="F323" s="11">
        <v>21515</v>
      </c>
      <c r="G323" s="76">
        <v>10129</v>
      </c>
      <c r="H323" s="59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303</v>
      </c>
      <c r="F324" s="11">
        <v>768670</v>
      </c>
      <c r="G324" s="76">
        <v>377251</v>
      </c>
      <c r="H324" s="59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304</v>
      </c>
      <c r="F325" s="11">
        <v>235114</v>
      </c>
      <c r="G325" s="76">
        <v>27996</v>
      </c>
      <c r="H325" s="59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305</v>
      </c>
      <c r="F326" s="11">
        <v>11110</v>
      </c>
      <c r="G326" s="76">
        <v>1030</v>
      </c>
      <c r="H326" s="59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291</v>
      </c>
      <c r="F327" s="11">
        <v>281617</v>
      </c>
      <c r="G327" s="76">
        <v>183448</v>
      </c>
      <c r="H327" s="59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306</v>
      </c>
      <c r="F328" s="11">
        <v>10103</v>
      </c>
      <c r="G328" s="76">
        <v>4396</v>
      </c>
      <c r="H328" s="59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307</v>
      </c>
      <c r="F329" s="11">
        <v>11264</v>
      </c>
      <c r="G329" s="76">
        <v>4950</v>
      </c>
      <c r="H329" s="59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308</v>
      </c>
      <c r="F330" s="11">
        <v>46087</v>
      </c>
      <c r="G330" s="76">
        <v>17267</v>
      </c>
      <c r="H330" s="59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318</v>
      </c>
      <c r="F331" s="11">
        <v>2122</v>
      </c>
      <c r="G331" s="76">
        <v>0</v>
      </c>
      <c r="H331" s="59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310</v>
      </c>
      <c r="F332" s="11">
        <v>14870</v>
      </c>
      <c r="G332" s="76">
        <v>9483</v>
      </c>
      <c r="H332" s="59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319</v>
      </c>
      <c r="F333" s="11">
        <v>3500</v>
      </c>
      <c r="G333" s="76">
        <v>1639</v>
      </c>
      <c r="H333" s="59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311</v>
      </c>
      <c r="F334" s="11">
        <v>22813</v>
      </c>
      <c r="G334" s="76">
        <v>773</v>
      </c>
      <c r="H334" s="59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312</v>
      </c>
      <c r="F335" s="11">
        <v>542037</v>
      </c>
      <c r="G335" s="76">
        <v>407924</v>
      </c>
      <c r="H335" s="59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313</v>
      </c>
      <c r="F336" s="11">
        <v>2040</v>
      </c>
      <c r="G336" s="76">
        <v>1251</v>
      </c>
      <c r="H336" s="59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315</v>
      </c>
      <c r="F337" s="11">
        <v>10500</v>
      </c>
      <c r="G337" s="76">
        <v>6642</v>
      </c>
      <c r="H337" s="59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316</v>
      </c>
      <c r="F338" s="11">
        <v>5836245</v>
      </c>
      <c r="G338" s="76">
        <v>2584343</v>
      </c>
      <c r="H338" s="59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316</v>
      </c>
      <c r="F339" s="11">
        <v>1834000</v>
      </c>
      <c r="G339" s="76">
        <v>0</v>
      </c>
      <c r="H339" s="59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316</v>
      </c>
      <c r="F340" s="11">
        <v>186000</v>
      </c>
      <c r="G340" s="76">
        <v>0</v>
      </c>
      <c r="H340" s="59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2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294</v>
      </c>
      <c r="F342" s="11">
        <v>1600</v>
      </c>
      <c r="G342" s="76">
        <v>69</v>
      </c>
      <c r="H342" s="59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296</v>
      </c>
      <c r="F343" s="11">
        <v>378174</v>
      </c>
      <c r="G343" s="76">
        <v>177046</v>
      </c>
      <c r="H343" s="59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295</v>
      </c>
      <c r="F344" s="11">
        <v>26053</v>
      </c>
      <c r="G344" s="76">
        <v>25966</v>
      </c>
      <c r="H344" s="59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297</v>
      </c>
      <c r="F345" s="11">
        <v>63585</v>
      </c>
      <c r="G345" s="76">
        <v>30303</v>
      </c>
      <c r="H345" s="59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298</v>
      </c>
      <c r="F346" s="11">
        <v>9904</v>
      </c>
      <c r="G346" s="76">
        <v>3761</v>
      </c>
      <c r="H346" s="59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299</v>
      </c>
      <c r="F347" s="11">
        <v>2500</v>
      </c>
      <c r="G347" s="76">
        <v>0</v>
      </c>
      <c r="H347" s="59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300</v>
      </c>
      <c r="F348" s="11">
        <v>16800</v>
      </c>
      <c r="G348" s="76">
        <v>1907</v>
      </c>
      <c r="H348" s="59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330</v>
      </c>
      <c r="F349" s="11">
        <v>2800</v>
      </c>
      <c r="G349" s="76">
        <v>0</v>
      </c>
      <c r="H349" s="59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303</v>
      </c>
      <c r="F350" s="11">
        <v>4500</v>
      </c>
      <c r="G350" s="76">
        <v>365</v>
      </c>
      <c r="H350" s="59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304</v>
      </c>
      <c r="F351" s="11">
        <v>5000</v>
      </c>
      <c r="G351" s="76">
        <v>0</v>
      </c>
      <c r="H351" s="59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305</v>
      </c>
      <c r="F352" s="11">
        <v>500</v>
      </c>
      <c r="G352" s="76">
        <v>175</v>
      </c>
      <c r="H352" s="59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291</v>
      </c>
      <c r="F353" s="11">
        <v>3600</v>
      </c>
      <c r="G353" s="76">
        <v>0</v>
      </c>
      <c r="H353" s="59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307</v>
      </c>
      <c r="F354" s="11">
        <v>1900</v>
      </c>
      <c r="G354" s="76">
        <v>114</v>
      </c>
      <c r="H354" s="59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308</v>
      </c>
      <c r="F355" s="11">
        <v>1200</v>
      </c>
      <c r="G355" s="76">
        <v>321</v>
      </c>
      <c r="H355" s="59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310</v>
      </c>
      <c r="F356" s="11">
        <v>1900</v>
      </c>
      <c r="G356" s="76">
        <v>1628</v>
      </c>
      <c r="H356" s="59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311</v>
      </c>
      <c r="F357" s="11">
        <v>700</v>
      </c>
      <c r="G357" s="76">
        <v>25</v>
      </c>
      <c r="H357" s="59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312</v>
      </c>
      <c r="F358" s="11">
        <v>17413</v>
      </c>
      <c r="G358" s="76">
        <v>12413</v>
      </c>
      <c r="H358" s="59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388</v>
      </c>
      <c r="F359" s="11">
        <v>5341</v>
      </c>
      <c r="G359" s="76">
        <v>2791</v>
      </c>
      <c r="H359" s="59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0">
        <f>SUM(F361:F382)</f>
        <v>3878744</v>
      </c>
      <c r="G360" s="120">
        <f>SUM(G361:G382)</f>
        <v>677745</v>
      </c>
      <c r="H360" s="64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294</v>
      </c>
      <c r="F361" s="11">
        <v>1000</v>
      </c>
      <c r="G361" s="76">
        <v>214</v>
      </c>
      <c r="H361" s="61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296</v>
      </c>
      <c r="F362" s="11">
        <v>809892</v>
      </c>
      <c r="G362" s="76">
        <v>353427</v>
      </c>
      <c r="H362" s="61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295</v>
      </c>
      <c r="F363" s="11">
        <v>59471</v>
      </c>
      <c r="G363" s="76">
        <v>59470</v>
      </c>
      <c r="H363" s="61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297</v>
      </c>
      <c r="F364" s="11">
        <v>129283</v>
      </c>
      <c r="G364" s="76">
        <v>63577</v>
      </c>
      <c r="H364" s="61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298</v>
      </c>
      <c r="F365" s="11">
        <v>20976</v>
      </c>
      <c r="G365" s="76">
        <v>8104</v>
      </c>
      <c r="H365" s="61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299</v>
      </c>
      <c r="F366" s="11">
        <v>50000</v>
      </c>
      <c r="G366" s="76">
        <v>26149</v>
      </c>
      <c r="H366" s="61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300</v>
      </c>
      <c r="F367" s="11">
        <v>24865</v>
      </c>
      <c r="G367" s="76">
        <v>7723</v>
      </c>
      <c r="H367" s="61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330</v>
      </c>
      <c r="F368" s="11">
        <v>10000</v>
      </c>
      <c r="G368" s="76">
        <v>0</v>
      </c>
      <c r="H368" s="61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303</v>
      </c>
      <c r="F369" s="11">
        <v>158500</v>
      </c>
      <c r="G369" s="76">
        <v>93022</v>
      </c>
      <c r="H369" s="61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304</v>
      </c>
      <c r="F370" s="11">
        <v>35254</v>
      </c>
      <c r="G370" s="76">
        <v>3795</v>
      </c>
      <c r="H370" s="61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305</v>
      </c>
      <c r="F371" s="11">
        <v>946</v>
      </c>
      <c r="G371" s="76">
        <v>946</v>
      </c>
      <c r="H371" s="61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291</v>
      </c>
      <c r="F372" s="11">
        <v>28080</v>
      </c>
      <c r="G372" s="76">
        <v>21535</v>
      </c>
      <c r="H372" s="61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306</v>
      </c>
      <c r="F373" s="11">
        <v>3370</v>
      </c>
      <c r="G373" s="76">
        <v>656</v>
      </c>
      <c r="H373" s="61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307</v>
      </c>
      <c r="F374" s="11">
        <v>2464</v>
      </c>
      <c r="G374" s="76">
        <v>718</v>
      </c>
      <c r="H374" s="61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308</v>
      </c>
      <c r="F375" s="11">
        <v>3754</v>
      </c>
      <c r="G375" s="76">
        <v>1378</v>
      </c>
      <c r="H375" s="61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310</v>
      </c>
      <c r="F376" s="11">
        <v>1500</v>
      </c>
      <c r="G376" s="76">
        <v>493</v>
      </c>
      <c r="H376" s="61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311</v>
      </c>
      <c r="F377" s="11">
        <v>3900</v>
      </c>
      <c r="G377" s="76">
        <v>0</v>
      </c>
      <c r="H377" s="61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312</v>
      </c>
      <c r="F378" s="11">
        <v>39734</v>
      </c>
      <c r="G378" s="76">
        <v>29801</v>
      </c>
      <c r="H378" s="61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320</v>
      </c>
      <c r="F379" s="11">
        <v>10000</v>
      </c>
      <c r="G379" s="76">
        <v>5536</v>
      </c>
      <c r="H379" s="61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358</v>
      </c>
      <c r="F380" s="11">
        <v>2000</v>
      </c>
      <c r="G380" s="76">
        <v>1201</v>
      </c>
      <c r="H380" s="61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316</v>
      </c>
      <c r="F381" s="11">
        <v>1891674</v>
      </c>
      <c r="G381" s="76">
        <v>0</v>
      </c>
      <c r="H381" s="61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316</v>
      </c>
      <c r="F382" s="11">
        <v>592081</v>
      </c>
      <c r="G382" s="76">
        <v>0</v>
      </c>
      <c r="H382" s="61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0">
        <f>SUM(F384:F397)</f>
        <v>594510</v>
      </c>
      <c r="G383" s="120">
        <f>SUM(G384:G397)</f>
        <v>221532</v>
      </c>
      <c r="H383" s="64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294</v>
      </c>
      <c r="F384" s="11">
        <v>1400</v>
      </c>
      <c r="G384" s="76">
        <v>100</v>
      </c>
      <c r="H384" s="61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296</v>
      </c>
      <c r="F385" s="11">
        <v>416315</v>
      </c>
      <c r="G385" s="76">
        <v>146816</v>
      </c>
      <c r="H385" s="61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295</v>
      </c>
      <c r="F386" s="11">
        <v>40095</v>
      </c>
      <c r="G386" s="76">
        <v>24039</v>
      </c>
      <c r="H386" s="61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297</v>
      </c>
      <c r="F387" s="11">
        <v>71686</v>
      </c>
      <c r="G387" s="76">
        <v>25819</v>
      </c>
      <c r="H387" s="61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298</v>
      </c>
      <c r="F388" s="11">
        <v>11165</v>
      </c>
      <c r="G388" s="76">
        <v>2842</v>
      </c>
      <c r="H388" s="61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300</v>
      </c>
      <c r="F389" s="11">
        <v>5200</v>
      </c>
      <c r="G389" s="76">
        <v>3787</v>
      </c>
      <c r="H389" s="61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303</v>
      </c>
      <c r="F390" s="11">
        <v>4500</v>
      </c>
      <c r="G390" s="76">
        <v>2274</v>
      </c>
      <c r="H390" s="61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304</v>
      </c>
      <c r="F391" s="11">
        <v>15000</v>
      </c>
      <c r="G391" s="76">
        <v>0</v>
      </c>
      <c r="H391" s="61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291</v>
      </c>
      <c r="F392" s="11">
        <v>3500</v>
      </c>
      <c r="G392" s="76">
        <v>0</v>
      </c>
      <c r="H392" s="61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307</v>
      </c>
      <c r="F393" s="11">
        <v>300</v>
      </c>
      <c r="G393" s="76">
        <v>199</v>
      </c>
      <c r="H393" s="61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308</v>
      </c>
      <c r="F394" s="11">
        <v>400</v>
      </c>
      <c r="G394" s="76">
        <v>342</v>
      </c>
      <c r="H394" s="61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310</v>
      </c>
      <c r="F395" s="11">
        <v>600</v>
      </c>
      <c r="G395" s="76">
        <v>64</v>
      </c>
      <c r="H395" s="61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312</v>
      </c>
      <c r="F396" s="11">
        <v>18048</v>
      </c>
      <c r="G396" s="76">
        <v>13048</v>
      </c>
      <c r="H396" s="61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388</v>
      </c>
      <c r="F397" s="11">
        <v>6301</v>
      </c>
      <c r="G397" s="76">
        <v>2202</v>
      </c>
      <c r="H397" s="61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19" t="s">
        <v>109</v>
      </c>
      <c r="F398" s="120">
        <f>SUM(F399:F403)</f>
        <v>126622</v>
      </c>
      <c r="G398" s="120">
        <f>SUM(G399:G403)</f>
        <v>56841</v>
      </c>
      <c r="H398" s="64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300</v>
      </c>
      <c r="F399" s="11">
        <v>22400</v>
      </c>
      <c r="G399" s="76">
        <v>4705</v>
      </c>
      <c r="H399" s="59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330</v>
      </c>
      <c r="F400" s="11">
        <v>2500</v>
      </c>
      <c r="G400" s="76">
        <v>0</v>
      </c>
      <c r="H400" s="59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291</v>
      </c>
      <c r="F401" s="11">
        <v>57102</v>
      </c>
      <c r="G401" s="76">
        <v>29754</v>
      </c>
      <c r="H401" s="59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310</v>
      </c>
      <c r="F402" s="11">
        <v>30755</v>
      </c>
      <c r="G402" s="76">
        <v>15223</v>
      </c>
      <c r="H402" s="59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315</v>
      </c>
      <c r="F403" s="11">
        <v>13865</v>
      </c>
      <c r="G403" s="76">
        <v>7159</v>
      </c>
      <c r="H403" s="59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216</v>
      </c>
      <c r="F404" s="83">
        <f>SUM(F405:F419)</f>
        <v>643080</v>
      </c>
      <c r="G404" s="83">
        <f>SUM(G405:G419)</f>
        <v>320396</v>
      </c>
      <c r="H404" s="62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294</v>
      </c>
      <c r="F405" s="11">
        <v>1737</v>
      </c>
      <c r="G405" s="76">
        <v>829</v>
      </c>
      <c r="H405" s="59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296</v>
      </c>
      <c r="F406" s="11">
        <v>227773</v>
      </c>
      <c r="G406" s="76">
        <v>104753</v>
      </c>
      <c r="H406" s="59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295</v>
      </c>
      <c r="F407" s="11">
        <v>16993</v>
      </c>
      <c r="G407" s="76">
        <v>15587</v>
      </c>
      <c r="H407" s="59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297</v>
      </c>
      <c r="F408" s="11">
        <v>38088</v>
      </c>
      <c r="G408" s="76">
        <v>18586</v>
      </c>
      <c r="H408" s="59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298</v>
      </c>
      <c r="F409" s="11">
        <v>5642</v>
      </c>
      <c r="G409" s="76">
        <v>2478</v>
      </c>
      <c r="H409" s="59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300</v>
      </c>
      <c r="F410" s="11">
        <v>30100</v>
      </c>
      <c r="G410" s="76">
        <v>5140</v>
      </c>
      <c r="H410" s="59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301</v>
      </c>
      <c r="F411" s="11">
        <v>219942</v>
      </c>
      <c r="G411" s="76">
        <v>134595</v>
      </c>
      <c r="H411" s="59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303</v>
      </c>
      <c r="F412" s="11">
        <v>42354</v>
      </c>
      <c r="G412" s="76">
        <v>19782</v>
      </c>
      <c r="H412" s="59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304</v>
      </c>
      <c r="F413" s="11">
        <v>33000</v>
      </c>
      <c r="G413" s="76">
        <v>5482</v>
      </c>
      <c r="H413" s="59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305</v>
      </c>
      <c r="F414" s="11">
        <v>300</v>
      </c>
      <c r="G414" s="76">
        <v>0</v>
      </c>
      <c r="H414" s="59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291</v>
      </c>
      <c r="F415" s="11">
        <v>14925</v>
      </c>
      <c r="G415" s="76">
        <v>6241</v>
      </c>
      <c r="H415" s="59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307</v>
      </c>
      <c r="F416" s="11">
        <v>800</v>
      </c>
      <c r="G416" s="76">
        <v>0</v>
      </c>
      <c r="H416" s="59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308</v>
      </c>
      <c r="F417" s="11">
        <v>2320</v>
      </c>
      <c r="G417" s="76">
        <v>361</v>
      </c>
      <c r="H417" s="59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311</v>
      </c>
      <c r="F418" s="11">
        <v>200</v>
      </c>
      <c r="G418" s="76">
        <v>0</v>
      </c>
      <c r="H418" s="59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312</v>
      </c>
      <c r="F419" s="11">
        <v>8906</v>
      </c>
      <c r="G419" s="76">
        <v>6562</v>
      </c>
      <c r="H419" s="59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3">
        <f>SUM(F421:F443)</f>
        <v>753095</v>
      </c>
      <c r="G420" s="83">
        <f>SUM(G421:G443)</f>
        <v>379274</v>
      </c>
      <c r="H420" s="62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294</v>
      </c>
      <c r="F421" s="11">
        <v>1000</v>
      </c>
      <c r="G421" s="76">
        <v>0</v>
      </c>
      <c r="H421" s="59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296</v>
      </c>
      <c r="F422" s="11">
        <v>101517</v>
      </c>
      <c r="G422" s="76">
        <v>46146</v>
      </c>
      <c r="H422" s="59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295</v>
      </c>
      <c r="F423" s="11">
        <v>7000</v>
      </c>
      <c r="G423" s="76">
        <v>7000</v>
      </c>
      <c r="H423" s="59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297</v>
      </c>
      <c r="F424" s="11">
        <v>17750</v>
      </c>
      <c r="G424" s="76">
        <v>7553</v>
      </c>
      <c r="H424" s="59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297</v>
      </c>
      <c r="F425" s="11">
        <v>748</v>
      </c>
      <c r="G425" s="76">
        <v>748</v>
      </c>
      <c r="H425" s="59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297</v>
      </c>
      <c r="F426" s="11">
        <v>88</v>
      </c>
      <c r="G426" s="76">
        <v>84</v>
      </c>
      <c r="H426" s="59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298</v>
      </c>
      <c r="F427" s="11">
        <v>3282</v>
      </c>
      <c r="G427" s="76">
        <v>1031</v>
      </c>
      <c r="H427" s="59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298</v>
      </c>
      <c r="F428" s="11">
        <v>120</v>
      </c>
      <c r="G428" s="76">
        <v>120</v>
      </c>
      <c r="H428" s="59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298</v>
      </c>
      <c r="F429" s="11">
        <v>14</v>
      </c>
      <c r="G429" s="76">
        <v>8</v>
      </c>
      <c r="H429" s="59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299</v>
      </c>
      <c r="F430" s="11">
        <v>30000</v>
      </c>
      <c r="G430" s="76">
        <v>5223</v>
      </c>
      <c r="H430" s="59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299</v>
      </c>
      <c r="F431" s="11">
        <v>9072</v>
      </c>
      <c r="G431" s="76">
        <v>6832</v>
      </c>
      <c r="H431" s="59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299</v>
      </c>
      <c r="F432" s="11">
        <v>804</v>
      </c>
      <c r="G432" s="76">
        <v>804</v>
      </c>
      <c r="H432" s="59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300</v>
      </c>
      <c r="F433" s="11">
        <v>21600</v>
      </c>
      <c r="G433" s="76">
        <v>2285</v>
      </c>
      <c r="H433" s="59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300</v>
      </c>
      <c r="F434" s="11">
        <v>2754</v>
      </c>
      <c r="G434" s="76">
        <v>2754</v>
      </c>
      <c r="H434" s="59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300</v>
      </c>
      <c r="F435" s="11">
        <v>324</v>
      </c>
      <c r="G435" s="76">
        <v>324</v>
      </c>
      <c r="H435" s="59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330</v>
      </c>
      <c r="F436" s="11">
        <v>10000</v>
      </c>
      <c r="G436" s="76">
        <v>0</v>
      </c>
      <c r="H436" s="59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303</v>
      </c>
      <c r="F437" s="11">
        <v>20000</v>
      </c>
      <c r="G437" s="76">
        <v>0</v>
      </c>
      <c r="H437" s="59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291</v>
      </c>
      <c r="F438" s="11">
        <v>83000</v>
      </c>
      <c r="G438" s="76">
        <v>29340</v>
      </c>
      <c r="H438" s="59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291</v>
      </c>
      <c r="F439" s="11">
        <v>117719</v>
      </c>
      <c r="G439" s="76">
        <v>37324</v>
      </c>
      <c r="H439" s="59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291</v>
      </c>
      <c r="F440" s="11">
        <v>2348</v>
      </c>
      <c r="G440" s="76">
        <v>2348</v>
      </c>
      <c r="H440" s="59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310</v>
      </c>
      <c r="F441" s="11">
        <v>2000</v>
      </c>
      <c r="G441" s="76">
        <v>239</v>
      </c>
      <c r="H441" s="59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312</v>
      </c>
      <c r="F442" s="11">
        <v>311955</v>
      </c>
      <c r="G442" s="76">
        <v>229111</v>
      </c>
      <c r="H442" s="59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316</v>
      </c>
      <c r="F443" s="12">
        <v>10000</v>
      </c>
      <c r="G443" s="121">
        <v>0</v>
      </c>
      <c r="H443" s="60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2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23">
        <f>G446</f>
        <v>2102440</v>
      </c>
      <c r="H445" s="64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331</v>
      </c>
      <c r="F446" s="11">
        <v>3462200</v>
      </c>
      <c r="G446" s="76">
        <v>2102440</v>
      </c>
      <c r="H446" s="59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4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334</v>
      </c>
      <c r="F448" s="19">
        <v>5000</v>
      </c>
      <c r="G448" s="133">
        <v>5000</v>
      </c>
      <c r="H448" s="61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302</v>
      </c>
      <c r="F449" s="12">
        <v>20000</v>
      </c>
      <c r="G449" s="121">
        <v>0</v>
      </c>
      <c r="H449" s="60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2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3">
        <f>SUM(F452:F477)</f>
        <v>3305191</v>
      </c>
      <c r="G451" s="83">
        <f>SUM(G452:G477)</f>
        <v>1968257</v>
      </c>
      <c r="H451" s="62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3" t="s">
        <v>360</v>
      </c>
      <c r="F452" s="129">
        <v>1256404</v>
      </c>
      <c r="G452" s="130">
        <v>943667</v>
      </c>
      <c r="H452" s="61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391</v>
      </c>
      <c r="F453" s="141">
        <v>8596</v>
      </c>
      <c r="G453" s="142">
        <v>8596</v>
      </c>
      <c r="H453" s="59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294</v>
      </c>
      <c r="F454" s="11">
        <v>3421</v>
      </c>
      <c r="G454" s="76">
        <v>3421</v>
      </c>
      <c r="H454" s="59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332</v>
      </c>
      <c r="F455" s="11">
        <v>186580</v>
      </c>
      <c r="G455" s="76">
        <v>86044</v>
      </c>
      <c r="H455" s="59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296</v>
      </c>
      <c r="F456" s="11">
        <v>1015300</v>
      </c>
      <c r="G456" s="76">
        <v>496373</v>
      </c>
      <c r="H456" s="59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295</v>
      </c>
      <c r="F457" s="11">
        <v>84236</v>
      </c>
      <c r="G457" s="76">
        <v>84235</v>
      </c>
      <c r="H457" s="59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297</v>
      </c>
      <c r="F458" s="11">
        <v>173472</v>
      </c>
      <c r="G458" s="76">
        <v>85128</v>
      </c>
      <c r="H458" s="59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298</v>
      </c>
      <c r="F459" s="11">
        <v>26579</v>
      </c>
      <c r="G459" s="76">
        <v>11773</v>
      </c>
      <c r="H459" s="59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299</v>
      </c>
      <c r="F460" s="11">
        <v>640</v>
      </c>
      <c r="G460" s="76">
        <v>0</v>
      </c>
      <c r="H460" s="59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300</v>
      </c>
      <c r="F461" s="11">
        <v>146559</v>
      </c>
      <c r="G461" s="76">
        <v>54460</v>
      </c>
      <c r="H461" s="59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301</v>
      </c>
      <c r="F462" s="11">
        <v>136450</v>
      </c>
      <c r="G462" s="76">
        <v>52191</v>
      </c>
      <c r="H462" s="59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302</v>
      </c>
      <c r="F463" s="11">
        <v>8420</v>
      </c>
      <c r="G463" s="76">
        <v>5053</v>
      </c>
      <c r="H463" s="59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330</v>
      </c>
      <c r="F464" s="11">
        <v>8911</v>
      </c>
      <c r="G464" s="76">
        <v>840</v>
      </c>
      <c r="H464" s="59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303</v>
      </c>
      <c r="F465" s="11">
        <v>102000</v>
      </c>
      <c r="G465" s="76">
        <v>53650</v>
      </c>
      <c r="H465" s="59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304</v>
      </c>
      <c r="F466" s="11">
        <v>15000</v>
      </c>
      <c r="G466" s="76">
        <v>9657</v>
      </c>
      <c r="H466" s="59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305</v>
      </c>
      <c r="F467" s="11">
        <v>900</v>
      </c>
      <c r="G467" s="76">
        <v>80</v>
      </c>
      <c r="H467" s="59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291</v>
      </c>
      <c r="F468" s="11">
        <v>61905</v>
      </c>
      <c r="G468" s="76">
        <v>26867</v>
      </c>
      <c r="H468" s="59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306</v>
      </c>
      <c r="F469" s="11">
        <v>2227</v>
      </c>
      <c r="G469" s="76">
        <v>804</v>
      </c>
      <c r="H469" s="59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307</v>
      </c>
      <c r="F470" s="11">
        <v>2300</v>
      </c>
      <c r="G470" s="76">
        <v>807</v>
      </c>
      <c r="H470" s="59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308</v>
      </c>
      <c r="F471" s="11">
        <v>4810</v>
      </c>
      <c r="G471" s="76">
        <v>2253</v>
      </c>
      <c r="H471" s="59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310</v>
      </c>
      <c r="F472" s="11">
        <v>1640</v>
      </c>
      <c r="G472" s="76">
        <v>258</v>
      </c>
      <c r="H472" s="59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319</v>
      </c>
      <c r="F473" s="11">
        <v>2809</v>
      </c>
      <c r="G473" s="76">
        <v>2808</v>
      </c>
      <c r="H473" s="59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311</v>
      </c>
      <c r="F474" s="11">
        <v>6099</v>
      </c>
      <c r="G474" s="76">
        <v>172</v>
      </c>
      <c r="H474" s="59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312</v>
      </c>
      <c r="F475" s="11">
        <v>43424</v>
      </c>
      <c r="G475" s="76">
        <v>36766</v>
      </c>
      <c r="H475" s="59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313</v>
      </c>
      <c r="F476" s="11">
        <v>2509</v>
      </c>
      <c r="G476" s="76">
        <v>1254</v>
      </c>
      <c r="H476" s="59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315</v>
      </c>
      <c r="F477" s="11">
        <v>4000</v>
      </c>
      <c r="G477" s="76">
        <v>1100</v>
      </c>
      <c r="H477" s="59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3">
        <f>SUM(F479:F501)</f>
        <v>3513789</v>
      </c>
      <c r="G478" s="83">
        <f>SUM(G479:G501)</f>
        <v>1765225</v>
      </c>
      <c r="H478" s="62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294</v>
      </c>
      <c r="F479" s="11">
        <v>2050</v>
      </c>
      <c r="G479" s="76">
        <v>368</v>
      </c>
      <c r="H479" s="59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296</v>
      </c>
      <c r="F480" s="11">
        <v>2000000</v>
      </c>
      <c r="G480" s="76">
        <v>963963</v>
      </c>
      <c r="H480" s="59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295</v>
      </c>
      <c r="F481" s="11">
        <v>168620</v>
      </c>
      <c r="G481" s="76">
        <v>165034</v>
      </c>
      <c r="H481" s="59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297</v>
      </c>
      <c r="F482" s="11">
        <v>347712</v>
      </c>
      <c r="G482" s="76">
        <v>172981</v>
      </c>
      <c r="H482" s="59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298</v>
      </c>
      <c r="F483" s="11">
        <v>54157</v>
      </c>
      <c r="G483" s="76">
        <v>21754</v>
      </c>
      <c r="H483" s="59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299</v>
      </c>
      <c r="F484" s="11">
        <v>11980</v>
      </c>
      <c r="G484" s="76">
        <v>3000</v>
      </c>
      <c r="H484" s="59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300</v>
      </c>
      <c r="F485" s="11">
        <v>88610</v>
      </c>
      <c r="G485" s="76">
        <v>19861</v>
      </c>
      <c r="H485" s="59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301</v>
      </c>
      <c r="F486" s="11">
        <v>275560</v>
      </c>
      <c r="G486" s="76">
        <v>119002</v>
      </c>
      <c r="H486" s="59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302</v>
      </c>
      <c r="F487" s="11">
        <v>30400</v>
      </c>
      <c r="G487" s="76">
        <v>13848</v>
      </c>
      <c r="H487" s="59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303</v>
      </c>
      <c r="F488" s="11">
        <v>350000</v>
      </c>
      <c r="G488" s="76">
        <v>179239</v>
      </c>
      <c r="H488" s="59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304</v>
      </c>
      <c r="F489" s="11">
        <v>34000</v>
      </c>
      <c r="G489" s="76">
        <v>14376</v>
      </c>
      <c r="H489" s="59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305</v>
      </c>
      <c r="F490" s="11">
        <v>2100</v>
      </c>
      <c r="G490" s="76">
        <v>590</v>
      </c>
      <c r="H490" s="59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291</v>
      </c>
      <c r="F491" s="11">
        <v>36360</v>
      </c>
      <c r="G491" s="76">
        <v>16992</v>
      </c>
      <c r="H491" s="59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306</v>
      </c>
      <c r="F492" s="11">
        <v>1500</v>
      </c>
      <c r="G492" s="76">
        <v>635</v>
      </c>
      <c r="H492" s="59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307</v>
      </c>
      <c r="F493" s="11">
        <v>3500</v>
      </c>
      <c r="G493" s="76">
        <v>1072</v>
      </c>
      <c r="H493" s="59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308</v>
      </c>
      <c r="F494" s="11">
        <v>3600</v>
      </c>
      <c r="G494" s="76">
        <v>1224</v>
      </c>
      <c r="H494" s="59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310</v>
      </c>
      <c r="F495" s="11">
        <v>4130</v>
      </c>
      <c r="G495" s="76">
        <v>1404</v>
      </c>
      <c r="H495" s="59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311</v>
      </c>
      <c r="F496" s="11">
        <v>7950</v>
      </c>
      <c r="G496" s="76">
        <v>4464</v>
      </c>
      <c r="H496" s="59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312</v>
      </c>
      <c r="F497" s="11">
        <v>82950</v>
      </c>
      <c r="G497" s="76">
        <v>62300</v>
      </c>
      <c r="H497" s="59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313</v>
      </c>
      <c r="F498" s="11">
        <v>4490</v>
      </c>
      <c r="G498" s="76">
        <v>2199</v>
      </c>
      <c r="H498" s="59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328</v>
      </c>
      <c r="F499" s="11">
        <v>119</v>
      </c>
      <c r="G499" s="76">
        <v>119</v>
      </c>
      <c r="H499" s="59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320</v>
      </c>
      <c r="F500" s="11">
        <v>2001</v>
      </c>
      <c r="G500" s="76">
        <v>0</v>
      </c>
      <c r="H500" s="59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315</v>
      </c>
      <c r="F501" s="11">
        <v>2000</v>
      </c>
      <c r="G501" s="76">
        <v>800</v>
      </c>
      <c r="H501" s="59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3">
        <f>SUM(F503:F507)</f>
        <v>2474725</v>
      </c>
      <c r="G502" s="83">
        <f>SUM(G503:G507)</f>
        <v>1182780</v>
      </c>
      <c r="H502" s="62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3" t="s">
        <v>360</v>
      </c>
      <c r="F503" s="129">
        <v>279952</v>
      </c>
      <c r="G503" s="130">
        <v>144313</v>
      </c>
      <c r="H503" s="61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332</v>
      </c>
      <c r="F504" s="11">
        <v>1938796</v>
      </c>
      <c r="G504" s="76">
        <v>938600</v>
      </c>
      <c r="H504" s="59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297</v>
      </c>
      <c r="F505" s="11">
        <v>33246</v>
      </c>
      <c r="G505" s="76">
        <v>12969</v>
      </c>
      <c r="H505" s="59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298</v>
      </c>
      <c r="F506" s="11">
        <v>5327</v>
      </c>
      <c r="G506" s="76">
        <v>2078</v>
      </c>
      <c r="H506" s="59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299</v>
      </c>
      <c r="F507" s="11">
        <v>217404</v>
      </c>
      <c r="G507" s="76">
        <v>84820</v>
      </c>
      <c r="H507" s="59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19" t="s">
        <v>336</v>
      </c>
      <c r="F508" s="27">
        <f>SUM(F509:F513)</f>
        <v>22500</v>
      </c>
      <c r="G508" s="27">
        <f>SUM(G509:G513)</f>
        <v>20595</v>
      </c>
      <c r="H508" s="64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297</v>
      </c>
      <c r="F509" s="11">
        <v>2100</v>
      </c>
      <c r="G509" s="76">
        <v>2064</v>
      </c>
      <c r="H509" s="59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298</v>
      </c>
      <c r="F510" s="11">
        <v>340</v>
      </c>
      <c r="G510" s="76">
        <v>331</v>
      </c>
      <c r="H510" s="59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299</v>
      </c>
      <c r="F511" s="11">
        <v>13500</v>
      </c>
      <c r="G511" s="76">
        <v>13500</v>
      </c>
      <c r="H511" s="59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300</v>
      </c>
      <c r="F512" s="11">
        <v>1060</v>
      </c>
      <c r="G512" s="76">
        <v>562</v>
      </c>
      <c r="H512" s="59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291</v>
      </c>
      <c r="F513" s="11">
        <v>5500</v>
      </c>
      <c r="G513" s="76">
        <v>4138</v>
      </c>
      <c r="H513" s="59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392</v>
      </c>
      <c r="F514" s="27">
        <f>F515+F516+F517+F518+F519</f>
        <v>15000</v>
      </c>
      <c r="G514" s="139">
        <f>G515+G516+G517+G518+G519</f>
        <v>3175</v>
      </c>
      <c r="H514" s="64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297</v>
      </c>
      <c r="F515" s="11">
        <v>1363</v>
      </c>
      <c r="G515" s="76">
        <v>248</v>
      </c>
      <c r="H515" s="59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298</v>
      </c>
      <c r="F516" s="11">
        <v>219</v>
      </c>
      <c r="G516" s="76">
        <v>39</v>
      </c>
      <c r="H516" s="59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299</v>
      </c>
      <c r="F517" s="11">
        <v>8910</v>
      </c>
      <c r="G517" s="76">
        <v>1620</v>
      </c>
      <c r="H517" s="59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300</v>
      </c>
      <c r="F518" s="11">
        <v>53</v>
      </c>
      <c r="G518" s="76">
        <v>53</v>
      </c>
      <c r="H518" s="59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291</v>
      </c>
      <c r="F519" s="11">
        <v>4455</v>
      </c>
      <c r="G519" s="76">
        <v>1215</v>
      </c>
      <c r="H519" s="59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3">
        <f>SUM(F521:F538)</f>
        <v>827641</v>
      </c>
      <c r="G520" s="83">
        <f>SUM(G521:G538)</f>
        <v>413230</v>
      </c>
      <c r="H520" s="62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294</v>
      </c>
      <c r="F521" s="11">
        <v>1550</v>
      </c>
      <c r="G521" s="76">
        <v>171</v>
      </c>
      <c r="H521" s="59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296</v>
      </c>
      <c r="F522" s="11">
        <v>509000</v>
      </c>
      <c r="G522" s="76">
        <v>243276</v>
      </c>
      <c r="H522" s="59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295</v>
      </c>
      <c r="F523" s="11">
        <v>34944</v>
      </c>
      <c r="G523" s="76">
        <v>34944</v>
      </c>
      <c r="H523" s="59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297</v>
      </c>
      <c r="F524" s="11">
        <v>84930</v>
      </c>
      <c r="G524" s="76">
        <v>41824</v>
      </c>
      <c r="H524" s="59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298</v>
      </c>
      <c r="F525" s="11">
        <v>12109</v>
      </c>
      <c r="G525" s="76">
        <v>5675</v>
      </c>
      <c r="H525" s="59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299</v>
      </c>
      <c r="F526" s="11">
        <v>28480</v>
      </c>
      <c r="G526" s="76">
        <v>15200</v>
      </c>
      <c r="H526" s="59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300</v>
      </c>
      <c r="F527" s="11">
        <v>13500</v>
      </c>
      <c r="G527" s="76">
        <v>6563</v>
      </c>
      <c r="H527" s="59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303</v>
      </c>
      <c r="F528" s="11">
        <v>25000</v>
      </c>
      <c r="G528" s="76">
        <v>12406</v>
      </c>
      <c r="H528" s="59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304</v>
      </c>
      <c r="F529" s="11">
        <v>3000</v>
      </c>
      <c r="G529" s="76">
        <v>1584</v>
      </c>
      <c r="H529" s="59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305</v>
      </c>
      <c r="F530" s="11">
        <v>300</v>
      </c>
      <c r="G530" s="76">
        <v>210</v>
      </c>
      <c r="H530" s="59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291</v>
      </c>
      <c r="F531" s="11">
        <v>64036</v>
      </c>
      <c r="G531" s="76">
        <v>28489</v>
      </c>
      <c r="H531" s="59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306</v>
      </c>
      <c r="F532" s="11">
        <v>2455</v>
      </c>
      <c r="G532" s="76">
        <v>877</v>
      </c>
      <c r="H532" s="59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307</v>
      </c>
      <c r="F533" s="11">
        <v>1547</v>
      </c>
      <c r="G533" s="76">
        <v>636</v>
      </c>
      <c r="H533" s="59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333</v>
      </c>
      <c r="F534" s="11">
        <v>10000</v>
      </c>
      <c r="G534" s="76">
        <v>4749</v>
      </c>
      <c r="H534" s="59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310</v>
      </c>
      <c r="F535" s="11">
        <v>8000</v>
      </c>
      <c r="G535" s="76">
        <v>2482</v>
      </c>
      <c r="H535" s="59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311</v>
      </c>
      <c r="F536" s="11">
        <v>1500</v>
      </c>
      <c r="G536" s="76">
        <v>217</v>
      </c>
      <c r="H536" s="59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312</v>
      </c>
      <c r="F537" s="11">
        <v>17290</v>
      </c>
      <c r="G537" s="76">
        <v>12580</v>
      </c>
      <c r="H537" s="59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315</v>
      </c>
      <c r="F538" s="11">
        <v>10000</v>
      </c>
      <c r="G538" s="76">
        <v>1347</v>
      </c>
      <c r="H538" s="59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0">
        <f>SUM(F540:F542)</f>
        <v>1890</v>
      </c>
      <c r="G539" s="120">
        <f>SUM(G540:G542)</f>
        <v>160</v>
      </c>
      <c r="H539" s="64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300</v>
      </c>
      <c r="F540" s="11">
        <v>1143</v>
      </c>
      <c r="G540" s="76">
        <v>0</v>
      </c>
      <c r="H540" s="59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304</v>
      </c>
      <c r="F541" s="11">
        <v>427</v>
      </c>
      <c r="G541" s="76">
        <v>0</v>
      </c>
      <c r="H541" s="59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291</v>
      </c>
      <c r="F542" s="11">
        <v>320</v>
      </c>
      <c r="G542" s="76">
        <v>160</v>
      </c>
      <c r="H542" s="59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3">
        <f>F544</f>
        <v>34448</v>
      </c>
      <c r="G543" s="122">
        <f>G544</f>
        <v>3000</v>
      </c>
      <c r="H543" s="62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293</v>
      </c>
      <c r="F544" s="11">
        <v>34448</v>
      </c>
      <c r="G544" s="76">
        <v>3000</v>
      </c>
      <c r="H544" s="59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19" t="s">
        <v>109</v>
      </c>
      <c r="F545" s="120">
        <f>F546</f>
        <v>5106</v>
      </c>
      <c r="G545" s="123">
        <f>G546</f>
        <v>0</v>
      </c>
      <c r="H545" s="64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291</v>
      </c>
      <c r="F546" s="11">
        <v>5106</v>
      </c>
      <c r="G546" s="76">
        <v>0</v>
      </c>
      <c r="H546" s="59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3">
        <f>SUM(F548:F548)</f>
        <v>6964</v>
      </c>
      <c r="G547" s="83">
        <f>SUM(G548:G548)</f>
        <v>5223</v>
      </c>
      <c r="H547" s="62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312</v>
      </c>
      <c r="F548" s="12">
        <v>6964</v>
      </c>
      <c r="G548" s="121">
        <v>5223</v>
      </c>
      <c r="H548" s="60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4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23">
        <f>G551</f>
        <v>82200</v>
      </c>
      <c r="H550" s="64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334</v>
      </c>
      <c r="F551" s="19">
        <v>82200</v>
      </c>
      <c r="G551" s="133">
        <v>82200</v>
      </c>
      <c r="H551" s="61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0">
        <f>SUM(F553:F565)</f>
        <v>474775</v>
      </c>
      <c r="G552" s="120">
        <f>SUM(G553:G565)</f>
        <v>209756</v>
      </c>
      <c r="H552" s="64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294</v>
      </c>
      <c r="F553" s="11">
        <v>400</v>
      </c>
      <c r="G553" s="76">
        <v>100</v>
      </c>
      <c r="H553" s="59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296</v>
      </c>
      <c r="F554" s="11">
        <v>177874</v>
      </c>
      <c r="G554" s="76">
        <v>79372</v>
      </c>
      <c r="H554" s="59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295</v>
      </c>
      <c r="F555" s="11">
        <v>12172</v>
      </c>
      <c r="G555" s="76">
        <v>12172</v>
      </c>
      <c r="H555" s="59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297</v>
      </c>
      <c r="F556" s="11">
        <v>29158</v>
      </c>
      <c r="G556" s="76">
        <v>11783</v>
      </c>
      <c r="H556" s="59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298</v>
      </c>
      <c r="F557" s="11">
        <v>4713</v>
      </c>
      <c r="G557" s="76">
        <v>1908</v>
      </c>
      <c r="H557" s="59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299</v>
      </c>
      <c r="F558" s="11">
        <v>189275</v>
      </c>
      <c r="G558" s="76">
        <v>69196</v>
      </c>
      <c r="H558" s="59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300</v>
      </c>
      <c r="F559" s="11">
        <v>2500</v>
      </c>
      <c r="G559" s="76">
        <v>1744</v>
      </c>
      <c r="H559" s="59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303</v>
      </c>
      <c r="F560" s="11">
        <v>11200</v>
      </c>
      <c r="G560" s="76">
        <v>6756</v>
      </c>
      <c r="H560" s="59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304</v>
      </c>
      <c r="F561" s="11">
        <v>3000</v>
      </c>
      <c r="G561" s="76">
        <v>1883</v>
      </c>
      <c r="H561" s="59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291</v>
      </c>
      <c r="F562" s="11">
        <v>36870</v>
      </c>
      <c r="G562" s="76">
        <v>19744</v>
      </c>
      <c r="H562" s="59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306</v>
      </c>
      <c r="F563" s="11">
        <v>1100</v>
      </c>
      <c r="G563" s="76">
        <v>613</v>
      </c>
      <c r="H563" s="59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308</v>
      </c>
      <c r="F564" s="11">
        <v>1033</v>
      </c>
      <c r="G564" s="76">
        <v>375</v>
      </c>
      <c r="H564" s="59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312</v>
      </c>
      <c r="F565" s="11">
        <v>5480</v>
      </c>
      <c r="G565" s="76">
        <v>4110</v>
      </c>
      <c r="H565" s="59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19" t="s">
        <v>72</v>
      </c>
      <c r="F566" s="120">
        <f>SUM(F567:F583)</f>
        <v>2937667</v>
      </c>
      <c r="G566" s="120">
        <f>SUM(G567:G583)</f>
        <v>1378459</v>
      </c>
      <c r="H566" s="64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04" t="s">
        <v>294</v>
      </c>
      <c r="F567" s="11">
        <v>5400</v>
      </c>
      <c r="G567" s="76">
        <v>2460</v>
      </c>
      <c r="H567" s="59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04" t="s">
        <v>296</v>
      </c>
      <c r="F568" s="11">
        <v>2107243</v>
      </c>
      <c r="G568" s="76">
        <v>931717</v>
      </c>
      <c r="H568" s="59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04" t="s">
        <v>295</v>
      </c>
      <c r="F569" s="11">
        <v>159642</v>
      </c>
      <c r="G569" s="76">
        <v>150070</v>
      </c>
      <c r="H569" s="59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04" t="s">
        <v>297</v>
      </c>
      <c r="F570" s="11">
        <v>344641</v>
      </c>
      <c r="G570" s="76">
        <v>146353</v>
      </c>
      <c r="H570" s="59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04" t="s">
        <v>298</v>
      </c>
      <c r="F571" s="11">
        <v>55587</v>
      </c>
      <c r="G571" s="76">
        <v>19050</v>
      </c>
      <c r="H571" s="59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04" t="s">
        <v>300</v>
      </c>
      <c r="F572" s="11">
        <v>40000</v>
      </c>
      <c r="G572" s="76">
        <v>7654</v>
      </c>
      <c r="H572" s="59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04" t="s">
        <v>303</v>
      </c>
      <c r="F573" s="11">
        <v>40000</v>
      </c>
      <c r="G573" s="76">
        <v>19815</v>
      </c>
      <c r="H573" s="59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04" t="s">
        <v>304</v>
      </c>
      <c r="F574" s="11">
        <v>14493</v>
      </c>
      <c r="G574" s="76">
        <v>2033</v>
      </c>
      <c r="H574" s="59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04" t="s">
        <v>305</v>
      </c>
      <c r="F575" s="11">
        <v>3000</v>
      </c>
      <c r="G575" s="76">
        <v>1900</v>
      </c>
      <c r="H575" s="59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04" t="s">
        <v>291</v>
      </c>
      <c r="F576" s="11">
        <v>46400</v>
      </c>
      <c r="G576" s="76">
        <v>16653</v>
      </c>
      <c r="H576" s="59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04" t="s">
        <v>307</v>
      </c>
      <c r="F577" s="11">
        <v>1181</v>
      </c>
      <c r="G577" s="76">
        <v>591</v>
      </c>
      <c r="H577" s="59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04" t="s">
        <v>308</v>
      </c>
      <c r="F578" s="11">
        <v>6000</v>
      </c>
      <c r="G578" s="76">
        <v>3200</v>
      </c>
      <c r="H578" s="59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04" t="s">
        <v>310</v>
      </c>
      <c r="F579" s="11">
        <v>4650</v>
      </c>
      <c r="G579" s="76">
        <v>2205</v>
      </c>
      <c r="H579" s="59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04" t="s">
        <v>311</v>
      </c>
      <c r="F580" s="11">
        <v>3200</v>
      </c>
      <c r="G580" s="76">
        <v>713</v>
      </c>
      <c r="H580" s="59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04" t="s">
        <v>312</v>
      </c>
      <c r="F581" s="11">
        <v>89465</v>
      </c>
      <c r="G581" s="76">
        <v>67195</v>
      </c>
      <c r="H581" s="59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04" t="s">
        <v>313</v>
      </c>
      <c r="F582" s="11">
        <v>7931</v>
      </c>
      <c r="G582" s="76">
        <v>3966</v>
      </c>
      <c r="H582" s="59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04" t="s">
        <v>315</v>
      </c>
      <c r="F583" s="11">
        <v>8834</v>
      </c>
      <c r="G583" s="76">
        <v>2884</v>
      </c>
      <c r="H583" s="59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3">
        <f>SUM(F585:F607)</f>
        <v>1066414</v>
      </c>
      <c r="G584" s="83">
        <f>SUM(G585:G607)</f>
        <v>392019</v>
      </c>
      <c r="H584" s="62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332</v>
      </c>
      <c r="F585" s="11">
        <v>61204</v>
      </c>
      <c r="G585" s="76">
        <v>0</v>
      </c>
      <c r="H585" s="59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296</v>
      </c>
      <c r="F586" s="11">
        <v>74489</v>
      </c>
      <c r="G586" s="76">
        <v>3023</v>
      </c>
      <c r="H586" s="59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296</v>
      </c>
      <c r="F587" s="11">
        <v>8273</v>
      </c>
      <c r="G587" s="76">
        <v>310</v>
      </c>
      <c r="H587" s="59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295</v>
      </c>
      <c r="F588" s="11">
        <v>5702</v>
      </c>
      <c r="G588" s="76">
        <v>0</v>
      </c>
      <c r="H588" s="59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295</v>
      </c>
      <c r="F589" s="11">
        <v>669</v>
      </c>
      <c r="G589" s="76">
        <v>0</v>
      </c>
      <c r="H589" s="59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297</v>
      </c>
      <c r="F590" s="11">
        <v>54427</v>
      </c>
      <c r="G590" s="76">
        <v>31647</v>
      </c>
      <c r="H590" s="59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297</v>
      </c>
      <c r="F591" s="11">
        <v>3788</v>
      </c>
      <c r="G591" s="76">
        <v>1619</v>
      </c>
      <c r="H591" s="59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298</v>
      </c>
      <c r="F592" s="11">
        <v>8105</v>
      </c>
      <c r="G592" s="76">
        <v>4387</v>
      </c>
      <c r="H592" s="59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298</v>
      </c>
      <c r="F593" s="11">
        <v>522</v>
      </c>
      <c r="G593" s="76">
        <v>204</v>
      </c>
      <c r="H593" s="59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299</v>
      </c>
      <c r="F594" s="11">
        <v>322818</v>
      </c>
      <c r="G594" s="76">
        <v>234193</v>
      </c>
      <c r="H594" s="59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299</v>
      </c>
      <c r="F595" s="11">
        <v>20203</v>
      </c>
      <c r="G595" s="76">
        <v>11538</v>
      </c>
      <c r="H595" s="59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300</v>
      </c>
      <c r="F596" s="11">
        <v>21752</v>
      </c>
      <c r="G596" s="76">
        <v>10271</v>
      </c>
      <c r="H596" s="59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300</v>
      </c>
      <c r="F597" s="11">
        <v>1350</v>
      </c>
      <c r="G597" s="76">
        <v>89</v>
      </c>
      <c r="H597" s="59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305</v>
      </c>
      <c r="F598" s="11">
        <v>31</v>
      </c>
      <c r="G598" s="76">
        <v>0</v>
      </c>
      <c r="H598" s="59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305</v>
      </c>
      <c r="F599" s="11">
        <v>4</v>
      </c>
      <c r="G599" s="76">
        <v>0</v>
      </c>
      <c r="H599" s="59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291</v>
      </c>
      <c r="F600" s="11">
        <v>420549</v>
      </c>
      <c r="G600" s="76">
        <v>85396</v>
      </c>
      <c r="H600" s="59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291</v>
      </c>
      <c r="F601" s="11">
        <v>45883</v>
      </c>
      <c r="G601" s="76">
        <v>7009</v>
      </c>
      <c r="H601" s="59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307</v>
      </c>
      <c r="F602" s="11">
        <v>7704</v>
      </c>
      <c r="G602" s="76">
        <v>1157</v>
      </c>
      <c r="H602" s="59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307</v>
      </c>
      <c r="F603" s="11">
        <v>750</v>
      </c>
      <c r="G603" s="76">
        <v>53</v>
      </c>
      <c r="H603" s="59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310</v>
      </c>
      <c r="F604" s="11">
        <v>6769</v>
      </c>
      <c r="G604" s="76">
        <v>1123</v>
      </c>
      <c r="H604" s="59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310</v>
      </c>
      <c r="F605" s="11">
        <v>601</v>
      </c>
      <c r="G605" s="76">
        <v>0</v>
      </c>
      <c r="H605" s="59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312</v>
      </c>
      <c r="F606" s="11">
        <v>735</v>
      </c>
      <c r="G606" s="76">
        <v>0</v>
      </c>
      <c r="H606" s="59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312</v>
      </c>
      <c r="F607" s="11">
        <v>86</v>
      </c>
      <c r="G607" s="76">
        <v>0</v>
      </c>
      <c r="H607" s="59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7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19" t="s">
        <v>74</v>
      </c>
      <c r="F609" s="120">
        <f>SUM(F610:F630)</f>
        <v>1101823</v>
      </c>
      <c r="G609" s="120">
        <f>SUM(G610:G630)</f>
        <v>481945</v>
      </c>
      <c r="H609" s="64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294</v>
      </c>
      <c r="F610" s="11">
        <v>2000</v>
      </c>
      <c r="G610" s="76">
        <v>301</v>
      </c>
      <c r="H610" s="59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296</v>
      </c>
      <c r="F611" s="11">
        <v>635058</v>
      </c>
      <c r="G611" s="76">
        <v>276206</v>
      </c>
      <c r="H611" s="59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295</v>
      </c>
      <c r="F612" s="11">
        <v>48013</v>
      </c>
      <c r="G612" s="76">
        <v>42827</v>
      </c>
      <c r="H612" s="59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297</v>
      </c>
      <c r="F613" s="11">
        <v>98574</v>
      </c>
      <c r="G613" s="76">
        <v>48243</v>
      </c>
      <c r="H613" s="59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298</v>
      </c>
      <c r="F614" s="11">
        <v>17608</v>
      </c>
      <c r="G614" s="76">
        <v>5168</v>
      </c>
      <c r="H614" s="59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299</v>
      </c>
      <c r="F615" s="11">
        <v>4000</v>
      </c>
      <c r="G615" s="76">
        <v>1900</v>
      </c>
      <c r="H615" s="59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300</v>
      </c>
      <c r="F616" s="11">
        <v>32500</v>
      </c>
      <c r="G616" s="76">
        <v>19887</v>
      </c>
      <c r="H616" s="59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303</v>
      </c>
      <c r="F617" s="11">
        <v>69200</v>
      </c>
      <c r="G617" s="76">
        <v>35984</v>
      </c>
      <c r="H617" s="59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304</v>
      </c>
      <c r="F618" s="11">
        <v>105451</v>
      </c>
      <c r="G618" s="76">
        <v>6985</v>
      </c>
      <c r="H618" s="59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305</v>
      </c>
      <c r="F619" s="11">
        <v>600</v>
      </c>
      <c r="G619" s="76">
        <v>0</v>
      </c>
      <c r="H619" s="59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291</v>
      </c>
      <c r="F620" s="11">
        <v>26000</v>
      </c>
      <c r="G620" s="76">
        <v>10832</v>
      </c>
      <c r="H620" s="59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306</v>
      </c>
      <c r="F621" s="11">
        <v>1500</v>
      </c>
      <c r="G621" s="76">
        <v>657</v>
      </c>
      <c r="H621" s="59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307</v>
      </c>
      <c r="F622" s="11">
        <v>2300</v>
      </c>
      <c r="G622" s="76">
        <v>644</v>
      </c>
      <c r="H622" s="59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308</v>
      </c>
      <c r="F623" s="11">
        <v>4500</v>
      </c>
      <c r="G623" s="76">
        <v>360</v>
      </c>
      <c r="H623" s="59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382</v>
      </c>
      <c r="F624" s="11">
        <v>2000</v>
      </c>
      <c r="G624" s="76">
        <v>1200</v>
      </c>
      <c r="H624" s="59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310</v>
      </c>
      <c r="F625" s="11">
        <v>3100</v>
      </c>
      <c r="G625" s="76">
        <v>181</v>
      </c>
      <c r="H625" s="59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311</v>
      </c>
      <c r="F626" s="11">
        <v>9000</v>
      </c>
      <c r="G626" s="76">
        <v>1174</v>
      </c>
      <c r="H626" s="59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312</v>
      </c>
      <c r="F627" s="11">
        <v>23895</v>
      </c>
      <c r="G627" s="76">
        <v>16895</v>
      </c>
      <c r="H627" s="59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315</v>
      </c>
      <c r="F628" s="11">
        <v>3500</v>
      </c>
      <c r="G628" s="76">
        <v>2534</v>
      </c>
      <c r="H628" s="59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388</v>
      </c>
      <c r="F629" s="11">
        <v>5877</v>
      </c>
      <c r="G629" s="76">
        <v>2821</v>
      </c>
      <c r="H629" s="59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361</v>
      </c>
      <c r="F630" s="11">
        <v>7147</v>
      </c>
      <c r="G630" s="144">
        <v>7146</v>
      </c>
      <c r="H630" s="59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20">
        <f>SUM(F632:F650)</f>
        <v>1417253</v>
      </c>
      <c r="G631" s="120">
        <f>SUM(G632:G650)</f>
        <v>708623</v>
      </c>
      <c r="H631" s="64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294</v>
      </c>
      <c r="F632" s="11">
        <v>3100</v>
      </c>
      <c r="G632" s="76">
        <v>0</v>
      </c>
      <c r="H632" s="59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296</v>
      </c>
      <c r="F633" s="11">
        <v>967106</v>
      </c>
      <c r="G633" s="76">
        <v>464310</v>
      </c>
      <c r="H633" s="59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295</v>
      </c>
      <c r="F634" s="11">
        <v>71800</v>
      </c>
      <c r="G634" s="76">
        <v>71119</v>
      </c>
      <c r="H634" s="59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297</v>
      </c>
      <c r="F635" s="11">
        <v>155214</v>
      </c>
      <c r="G635" s="76">
        <v>75103</v>
      </c>
      <c r="H635" s="59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298</v>
      </c>
      <c r="F636" s="11">
        <v>25185</v>
      </c>
      <c r="G636" s="76">
        <v>12253</v>
      </c>
      <c r="H636" s="59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299</v>
      </c>
      <c r="F637" s="11">
        <v>13500</v>
      </c>
      <c r="G637" s="76">
        <v>3516</v>
      </c>
      <c r="H637" s="59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300</v>
      </c>
      <c r="F638" s="11">
        <v>65500</v>
      </c>
      <c r="G638" s="76">
        <v>10078</v>
      </c>
      <c r="H638" s="59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330</v>
      </c>
      <c r="F639" s="11">
        <v>3600</v>
      </c>
      <c r="G639" s="76">
        <v>707</v>
      </c>
      <c r="H639" s="59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303</v>
      </c>
      <c r="F640" s="11">
        <v>24440</v>
      </c>
      <c r="G640" s="76">
        <v>13277</v>
      </c>
      <c r="H640" s="59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304</v>
      </c>
      <c r="F641" s="11">
        <v>2500</v>
      </c>
      <c r="G641" s="76">
        <v>295</v>
      </c>
      <c r="H641" s="59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305</v>
      </c>
      <c r="F642" s="11">
        <v>1000</v>
      </c>
      <c r="G642" s="76">
        <v>70</v>
      </c>
      <c r="H642" s="59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291</v>
      </c>
      <c r="F643" s="11">
        <v>13550</v>
      </c>
      <c r="G643" s="76">
        <v>6615</v>
      </c>
      <c r="H643" s="59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306</v>
      </c>
      <c r="F644" s="11">
        <v>3000</v>
      </c>
      <c r="G644" s="76">
        <v>553</v>
      </c>
      <c r="H644" s="59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307</v>
      </c>
      <c r="F645" s="11">
        <v>3040</v>
      </c>
      <c r="G645" s="76">
        <v>1703</v>
      </c>
      <c r="H645" s="59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308</v>
      </c>
      <c r="F646" s="11">
        <v>3700</v>
      </c>
      <c r="G646" s="76">
        <v>1790</v>
      </c>
      <c r="H646" s="59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310</v>
      </c>
      <c r="F647" s="11">
        <v>3600</v>
      </c>
      <c r="G647" s="76">
        <v>2007</v>
      </c>
      <c r="H647" s="59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311</v>
      </c>
      <c r="F648" s="11">
        <v>1600</v>
      </c>
      <c r="G648" s="76">
        <v>201</v>
      </c>
      <c r="H648" s="59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312</v>
      </c>
      <c r="F649" s="11">
        <v>52718</v>
      </c>
      <c r="G649" s="76">
        <v>42840</v>
      </c>
      <c r="H649" s="59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315</v>
      </c>
      <c r="F650" s="11">
        <v>3100</v>
      </c>
      <c r="G650" s="76">
        <v>2186</v>
      </c>
      <c r="H650" s="59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3">
        <f>SUM(F652:F662)</f>
        <v>520581</v>
      </c>
      <c r="G651" s="83">
        <f>SUM(G652:G662)</f>
        <v>239375</v>
      </c>
      <c r="H651" s="62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294</v>
      </c>
      <c r="F652" s="11">
        <v>10406</v>
      </c>
      <c r="G652" s="76">
        <v>2543</v>
      </c>
      <c r="H652" s="59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296</v>
      </c>
      <c r="F653" s="11">
        <v>290225</v>
      </c>
      <c r="G653" s="76">
        <v>138066</v>
      </c>
      <c r="H653" s="59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295</v>
      </c>
      <c r="F654" s="11">
        <v>22167</v>
      </c>
      <c r="G654" s="76">
        <v>22167</v>
      </c>
      <c r="H654" s="59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297</v>
      </c>
      <c r="F655" s="11">
        <v>53160</v>
      </c>
      <c r="G655" s="76">
        <v>23170</v>
      </c>
      <c r="H655" s="59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298</v>
      </c>
      <c r="F656" s="11">
        <v>7564</v>
      </c>
      <c r="G656" s="76">
        <v>3543</v>
      </c>
      <c r="H656" s="59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300</v>
      </c>
      <c r="F657" s="11">
        <v>40435</v>
      </c>
      <c r="G657" s="76">
        <v>14180</v>
      </c>
      <c r="H657" s="59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303</v>
      </c>
      <c r="F658" s="11">
        <v>49731</v>
      </c>
      <c r="G658" s="76">
        <v>10637</v>
      </c>
      <c r="H658" s="59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304</v>
      </c>
      <c r="F659" s="11">
        <v>14675</v>
      </c>
      <c r="G659" s="76">
        <v>7210</v>
      </c>
      <c r="H659" s="59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291</v>
      </c>
      <c r="F660" s="11">
        <v>12120</v>
      </c>
      <c r="G660" s="76">
        <v>3744</v>
      </c>
      <c r="H660" s="59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308</v>
      </c>
      <c r="F661" s="11">
        <v>2073</v>
      </c>
      <c r="G661" s="76">
        <v>550</v>
      </c>
      <c r="H661" s="59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312</v>
      </c>
      <c r="F662" s="11">
        <v>18025</v>
      </c>
      <c r="G662" s="76">
        <v>13565</v>
      </c>
      <c r="H662" s="59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363</v>
      </c>
      <c r="F663" s="10">
        <f>F664</f>
        <v>900</v>
      </c>
      <c r="G663" s="10">
        <f>G664</f>
        <v>900</v>
      </c>
      <c r="H663" s="62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362</v>
      </c>
      <c r="F664" s="11">
        <v>900</v>
      </c>
      <c r="G664" s="76">
        <v>900</v>
      </c>
      <c r="H664" s="59">
        <f t="shared" si="37"/>
        <v>1</v>
      </c>
    </row>
    <row r="665" spans="1:8" ht="25.5">
      <c r="A665" s="2"/>
      <c r="B665" s="2"/>
      <c r="C665" s="23">
        <v>85446</v>
      </c>
      <c r="D665" s="23"/>
      <c r="E665" s="119" t="s">
        <v>109</v>
      </c>
      <c r="F665" s="120">
        <f>SUM(F666:F669)</f>
        <v>13730</v>
      </c>
      <c r="G665" s="120">
        <f>SUM(G666:G669)</f>
        <v>4192</v>
      </c>
      <c r="H665" s="64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300</v>
      </c>
      <c r="F666" s="11">
        <v>889</v>
      </c>
      <c r="G666" s="76">
        <v>0</v>
      </c>
      <c r="H666" s="59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291</v>
      </c>
      <c r="F667" s="11">
        <v>6641</v>
      </c>
      <c r="G667" s="76">
        <v>0</v>
      </c>
      <c r="H667" s="59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310</v>
      </c>
      <c r="F668" s="11">
        <v>1900</v>
      </c>
      <c r="G668" s="76">
        <v>992</v>
      </c>
      <c r="H668" s="59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315</v>
      </c>
      <c r="F669" s="11">
        <v>4300</v>
      </c>
      <c r="G669" s="76">
        <v>3200</v>
      </c>
      <c r="H669" s="59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3">
        <f>F671</f>
        <v>27612</v>
      </c>
      <c r="G670" s="122">
        <f>G671</f>
        <v>21156</v>
      </c>
      <c r="H670" s="62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312</v>
      </c>
      <c r="F671" s="12">
        <v>27612</v>
      </c>
      <c r="G671" s="121">
        <v>21156</v>
      </c>
      <c r="H671" s="60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353</v>
      </c>
      <c r="F672" s="10">
        <f>F673</f>
        <v>150000</v>
      </c>
      <c r="G672" s="10">
        <f>SUM(G673)</f>
        <v>42328</v>
      </c>
      <c r="H672" s="62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364</v>
      </c>
      <c r="F673" s="10">
        <f>SUM(F674:F679)</f>
        <v>150000</v>
      </c>
      <c r="G673" s="10">
        <f>SUM(G674:G679)</f>
        <v>42328</v>
      </c>
      <c r="H673" s="62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300</v>
      </c>
      <c r="F674" s="11">
        <v>14000</v>
      </c>
      <c r="G674" s="32">
        <v>10080</v>
      </c>
      <c r="H674" s="59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302</v>
      </c>
      <c r="F675" s="11">
        <v>4000</v>
      </c>
      <c r="G675" s="32">
        <v>1999</v>
      </c>
      <c r="H675" s="59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330</v>
      </c>
      <c r="F676" s="11">
        <v>500</v>
      </c>
      <c r="G676" s="32">
        <v>80</v>
      </c>
      <c r="H676" s="59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291</v>
      </c>
      <c r="F677" s="11">
        <v>116500</v>
      </c>
      <c r="G677" s="32">
        <v>28939</v>
      </c>
      <c r="H677" s="59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318</v>
      </c>
      <c r="F678" s="11">
        <v>12000</v>
      </c>
      <c r="G678" s="32">
        <v>1230</v>
      </c>
      <c r="H678" s="59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315</v>
      </c>
      <c r="F679" s="12">
        <v>3000</v>
      </c>
      <c r="G679" s="121">
        <v>0</v>
      </c>
      <c r="H679" s="60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4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2">
        <f t="shared" si="37"/>
        <v>0.95</v>
      </c>
    </row>
    <row r="682" spans="1:8" ht="25.5">
      <c r="A682" s="2"/>
      <c r="B682" s="2"/>
      <c r="C682" s="2"/>
      <c r="D682" s="17">
        <v>2820</v>
      </c>
      <c r="E682" s="104" t="s">
        <v>334</v>
      </c>
      <c r="F682" s="19">
        <v>20000</v>
      </c>
      <c r="G682" s="133">
        <v>19000</v>
      </c>
      <c r="H682" s="61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19" t="s">
        <v>58</v>
      </c>
      <c r="F683" s="27">
        <f>F685+F684</f>
        <v>1000</v>
      </c>
      <c r="G683" s="123">
        <f>G685+G684</f>
        <v>1000</v>
      </c>
      <c r="H683" s="64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291</v>
      </c>
      <c r="F684" s="35">
        <v>850</v>
      </c>
      <c r="G684" s="143">
        <v>850</v>
      </c>
      <c r="H684" s="61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18" t="s">
        <v>291</v>
      </c>
      <c r="F685" s="18">
        <v>150</v>
      </c>
      <c r="G685" s="132">
        <v>150</v>
      </c>
      <c r="H685" s="58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2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23">
        <f>G688</f>
        <v>71000</v>
      </c>
      <c r="H687" s="64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334</v>
      </c>
      <c r="F688" s="35">
        <v>100000</v>
      </c>
      <c r="G688" s="126">
        <v>71000</v>
      </c>
      <c r="H688" s="61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6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A22">
      <selection activeCell="A26" sqref="A26:D26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8515625" style="0" customWidth="1"/>
    <col min="5" max="5" width="12.57421875" style="0" customWidth="1"/>
    <col min="6" max="7" width="12.28125" style="0" customWidth="1"/>
    <col min="8" max="8" width="26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spans="6:8" ht="12.75">
      <c r="F1" s="8" t="s">
        <v>212</v>
      </c>
      <c r="G1" s="8"/>
      <c r="H1" s="8"/>
    </row>
    <row r="3" spans="1:7" ht="15.75">
      <c r="A3" s="179" t="s">
        <v>139</v>
      </c>
      <c r="B3" s="179"/>
      <c r="C3" s="179"/>
      <c r="D3" s="179"/>
      <c r="E3" s="179"/>
      <c r="F3" s="179"/>
      <c r="G3" s="134"/>
    </row>
    <row r="4" spans="1:7" ht="15.75">
      <c r="A4" s="179" t="s">
        <v>377</v>
      </c>
      <c r="B4" s="179"/>
      <c r="C4" s="179"/>
      <c r="D4" s="179"/>
      <c r="E4" s="179"/>
      <c r="F4" s="179"/>
      <c r="G4" s="134"/>
    </row>
    <row r="5" spans="1:7" ht="15.75">
      <c r="A5" s="179" t="s">
        <v>421</v>
      </c>
      <c r="B5" s="179"/>
      <c r="C5" s="179"/>
      <c r="D5" s="179"/>
      <c r="E5" s="179"/>
      <c r="F5" s="179"/>
      <c r="G5" s="134"/>
    </row>
    <row r="6" ht="12.75">
      <c r="H6" s="93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419</v>
      </c>
      <c r="F7" s="88" t="s">
        <v>422</v>
      </c>
      <c r="G7" s="88" t="s">
        <v>372</v>
      </c>
      <c r="H7" s="5" t="s">
        <v>208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88">
        <v>6</v>
      </c>
      <c r="G8" s="88"/>
      <c r="H8" s="4">
        <v>7</v>
      </c>
    </row>
    <row r="9" spans="1:8" ht="38.25">
      <c r="A9" s="109" t="s">
        <v>10</v>
      </c>
      <c r="B9" s="108" t="s">
        <v>423</v>
      </c>
      <c r="C9" s="110" t="s">
        <v>143</v>
      </c>
      <c r="D9" s="111" t="s">
        <v>424</v>
      </c>
      <c r="E9" s="112">
        <v>100000</v>
      </c>
      <c r="F9" s="162">
        <v>0</v>
      </c>
      <c r="G9" s="135">
        <f>F9/E9</f>
        <v>0</v>
      </c>
      <c r="H9" s="108" t="s">
        <v>412</v>
      </c>
    </row>
    <row r="10" spans="1:11" ht="51">
      <c r="A10" s="109" t="s">
        <v>11</v>
      </c>
      <c r="B10" s="108" t="s">
        <v>425</v>
      </c>
      <c r="C10" s="110" t="s">
        <v>143</v>
      </c>
      <c r="D10" s="111" t="s">
        <v>214</v>
      </c>
      <c r="E10" s="112">
        <v>15000</v>
      </c>
      <c r="F10" s="163">
        <v>0</v>
      </c>
      <c r="G10" s="135">
        <f aca="true" t="shared" si="0" ref="G10:G26">F10/E10</f>
        <v>0</v>
      </c>
      <c r="H10" s="108" t="s">
        <v>412</v>
      </c>
      <c r="K10" s="79">
        <f>SUM(F9:F21)</f>
        <v>139596.24</v>
      </c>
    </row>
    <row r="11" spans="1:11" ht="38.25">
      <c r="A11" s="46" t="s">
        <v>12</v>
      </c>
      <c r="B11" s="108" t="s">
        <v>445</v>
      </c>
      <c r="C11" s="110" t="s">
        <v>143</v>
      </c>
      <c r="D11" s="111" t="s">
        <v>144</v>
      </c>
      <c r="E11" s="113">
        <v>440000</v>
      </c>
      <c r="F11" s="164">
        <v>7182.19</v>
      </c>
      <c r="G11" s="135">
        <f t="shared" si="0"/>
        <v>0.01632315909090909</v>
      </c>
      <c r="H11" s="108" t="s">
        <v>442</v>
      </c>
      <c r="K11" s="79">
        <v>15000</v>
      </c>
    </row>
    <row r="12" spans="1:11" ht="51">
      <c r="A12" s="46" t="s">
        <v>13</v>
      </c>
      <c r="B12" s="108" t="s">
        <v>426</v>
      </c>
      <c r="C12" s="110" t="s">
        <v>143</v>
      </c>
      <c r="D12" s="111" t="s">
        <v>144</v>
      </c>
      <c r="E12" s="113">
        <v>1500000</v>
      </c>
      <c r="F12" s="164">
        <v>129115</v>
      </c>
      <c r="G12" s="135">
        <f t="shared" si="0"/>
        <v>0.08607666666666666</v>
      </c>
      <c r="H12" s="108" t="s">
        <v>442</v>
      </c>
      <c r="K12" s="79">
        <v>87604</v>
      </c>
    </row>
    <row r="13" spans="1:11" ht="51">
      <c r="A13" s="46" t="s">
        <v>14</v>
      </c>
      <c r="B13" s="108" t="s">
        <v>427</v>
      </c>
      <c r="C13" s="110" t="s">
        <v>143</v>
      </c>
      <c r="D13" s="111" t="s">
        <v>144</v>
      </c>
      <c r="E13" s="113">
        <v>400000</v>
      </c>
      <c r="F13" s="164">
        <v>3299.05</v>
      </c>
      <c r="G13" s="135">
        <f t="shared" si="0"/>
        <v>0.008247625</v>
      </c>
      <c r="H13" s="108" t="s">
        <v>442</v>
      </c>
      <c r="K13" s="79">
        <v>710579</v>
      </c>
    </row>
    <row r="14" spans="1:11" ht="38.25">
      <c r="A14" s="46" t="s">
        <v>15</v>
      </c>
      <c r="B14" s="108" t="s">
        <v>441</v>
      </c>
      <c r="C14" s="110" t="s">
        <v>143</v>
      </c>
      <c r="D14" s="111" t="s">
        <v>214</v>
      </c>
      <c r="E14" s="113">
        <v>20000</v>
      </c>
      <c r="F14" s="164">
        <v>0</v>
      </c>
      <c r="G14" s="135">
        <f t="shared" si="0"/>
        <v>0</v>
      </c>
      <c r="H14" s="108" t="s">
        <v>412</v>
      </c>
      <c r="K14" s="79"/>
    </row>
    <row r="15" spans="1:11" ht="51">
      <c r="A15" s="46" t="s">
        <v>16</v>
      </c>
      <c r="B15" s="108" t="s">
        <v>428</v>
      </c>
      <c r="C15" s="110" t="s">
        <v>143</v>
      </c>
      <c r="D15" s="111" t="s">
        <v>144</v>
      </c>
      <c r="E15" s="113">
        <v>15000</v>
      </c>
      <c r="F15" s="164">
        <v>0</v>
      </c>
      <c r="G15" s="135">
        <f t="shared" si="0"/>
        <v>0</v>
      </c>
      <c r="H15" s="108" t="s">
        <v>412</v>
      </c>
      <c r="K15" s="79">
        <v>334997</v>
      </c>
    </row>
    <row r="16" spans="1:11" ht="38.25">
      <c r="A16" s="46" t="s">
        <v>77</v>
      </c>
      <c r="B16" s="151" t="s">
        <v>429</v>
      </c>
      <c r="C16" s="110" t="s">
        <v>143</v>
      </c>
      <c r="D16" s="111" t="s">
        <v>144</v>
      </c>
      <c r="E16" s="114">
        <v>20000</v>
      </c>
      <c r="F16" s="164">
        <v>0</v>
      </c>
      <c r="G16" s="135">
        <f t="shared" si="0"/>
        <v>0</v>
      </c>
      <c r="H16" s="108" t="s">
        <v>412</v>
      </c>
      <c r="K16" s="79">
        <f>SUM(K10:K15)</f>
        <v>1287776.24</v>
      </c>
    </row>
    <row r="17" spans="1:11" ht="38.25">
      <c r="A17" s="46" t="s">
        <v>78</v>
      </c>
      <c r="B17" s="149" t="s">
        <v>430</v>
      </c>
      <c r="C17" s="110" t="s">
        <v>143</v>
      </c>
      <c r="D17" s="111" t="s">
        <v>144</v>
      </c>
      <c r="E17" s="113">
        <v>50000</v>
      </c>
      <c r="F17" s="164">
        <v>0</v>
      </c>
      <c r="G17" s="135">
        <f t="shared" si="0"/>
        <v>0</v>
      </c>
      <c r="H17" s="115" t="s">
        <v>412</v>
      </c>
      <c r="K17" s="79">
        <v>2394307</v>
      </c>
    </row>
    <row r="18" spans="1:11" ht="38.25">
      <c r="A18" s="46" t="s">
        <v>79</v>
      </c>
      <c r="B18" s="108" t="s">
        <v>431</v>
      </c>
      <c r="C18" s="110" t="s">
        <v>143</v>
      </c>
      <c r="D18" s="111" t="s">
        <v>214</v>
      </c>
      <c r="E18" s="113">
        <v>50000</v>
      </c>
      <c r="F18" s="164">
        <v>0</v>
      </c>
      <c r="G18" s="135">
        <f t="shared" si="0"/>
        <v>0</v>
      </c>
      <c r="H18" s="108" t="s">
        <v>412</v>
      </c>
      <c r="K18" s="79">
        <f>K16-K17</f>
        <v>-1106530.76</v>
      </c>
    </row>
    <row r="19" spans="1:8" ht="38.25">
      <c r="A19" s="92" t="s">
        <v>80</v>
      </c>
      <c r="B19" s="115" t="s">
        <v>432</v>
      </c>
      <c r="C19" s="116" t="s">
        <v>220</v>
      </c>
      <c r="D19" s="117" t="s">
        <v>416</v>
      </c>
      <c r="E19" s="114">
        <v>60000</v>
      </c>
      <c r="F19" s="164">
        <v>0</v>
      </c>
      <c r="G19" s="135">
        <f t="shared" si="0"/>
        <v>0</v>
      </c>
      <c r="H19" s="115" t="s">
        <v>443</v>
      </c>
    </row>
    <row r="20" spans="1:8" ht="38.25">
      <c r="A20" s="92" t="s">
        <v>81</v>
      </c>
      <c r="B20" s="115" t="s">
        <v>433</v>
      </c>
      <c r="C20" s="116" t="s">
        <v>220</v>
      </c>
      <c r="D20" s="117" t="s">
        <v>221</v>
      </c>
      <c r="E20" s="114">
        <v>30000</v>
      </c>
      <c r="F20" s="164">
        <v>0</v>
      </c>
      <c r="G20" s="135">
        <f t="shared" si="0"/>
        <v>0</v>
      </c>
      <c r="H20" s="115" t="s">
        <v>443</v>
      </c>
    </row>
    <row r="21" spans="1:8" ht="38.25">
      <c r="A21" s="46" t="s">
        <v>82</v>
      </c>
      <c r="B21" s="108" t="s">
        <v>434</v>
      </c>
      <c r="C21" s="110" t="s">
        <v>220</v>
      </c>
      <c r="D21" s="111" t="s">
        <v>218</v>
      </c>
      <c r="E21" s="113">
        <v>220000</v>
      </c>
      <c r="F21" s="164">
        <v>0</v>
      </c>
      <c r="G21" s="135">
        <f t="shared" si="0"/>
        <v>0</v>
      </c>
      <c r="H21" s="108" t="s">
        <v>443</v>
      </c>
    </row>
    <row r="22" spans="1:8" ht="38.25">
      <c r="A22" s="46" t="s">
        <v>83</v>
      </c>
      <c r="B22" s="108" t="s">
        <v>435</v>
      </c>
      <c r="C22" s="110" t="s">
        <v>220</v>
      </c>
      <c r="D22" s="111" t="s">
        <v>439</v>
      </c>
      <c r="E22" s="113">
        <v>400000</v>
      </c>
      <c r="F22" s="164">
        <v>0</v>
      </c>
      <c r="G22" s="135">
        <f t="shared" si="0"/>
        <v>0</v>
      </c>
      <c r="H22" s="108" t="s">
        <v>443</v>
      </c>
    </row>
    <row r="23" spans="1:8" ht="38.25">
      <c r="A23" s="46" t="s">
        <v>84</v>
      </c>
      <c r="B23" s="108" t="s">
        <v>436</v>
      </c>
      <c r="C23" s="110" t="s">
        <v>438</v>
      </c>
      <c r="D23" s="111" t="s">
        <v>278</v>
      </c>
      <c r="E23" s="113">
        <v>65000</v>
      </c>
      <c r="F23" s="164">
        <v>2106.28</v>
      </c>
      <c r="G23" s="135">
        <f t="shared" si="0"/>
        <v>0.0324043076923077</v>
      </c>
      <c r="H23" s="108" t="s">
        <v>412</v>
      </c>
    </row>
    <row r="24" spans="1:8" ht="38.25">
      <c r="A24" s="46" t="s">
        <v>85</v>
      </c>
      <c r="B24" s="108" t="s">
        <v>437</v>
      </c>
      <c r="C24" s="110" t="s">
        <v>438</v>
      </c>
      <c r="D24" s="111" t="s">
        <v>278</v>
      </c>
      <c r="E24" s="113">
        <v>27000</v>
      </c>
      <c r="F24" s="164">
        <v>27000</v>
      </c>
      <c r="G24" s="135">
        <f t="shared" si="0"/>
        <v>1</v>
      </c>
      <c r="H24" s="108" t="s">
        <v>417</v>
      </c>
    </row>
    <row r="25" spans="1:8" ht="51">
      <c r="A25" s="46" t="s">
        <v>98</v>
      </c>
      <c r="B25" s="108" t="s">
        <v>446</v>
      </c>
      <c r="C25" s="110" t="s">
        <v>220</v>
      </c>
      <c r="D25" s="111" t="s">
        <v>440</v>
      </c>
      <c r="E25" s="113">
        <v>70000</v>
      </c>
      <c r="F25" s="164">
        <v>0</v>
      </c>
      <c r="G25" s="135">
        <f t="shared" si="0"/>
        <v>0</v>
      </c>
      <c r="H25" s="108" t="s">
        <v>443</v>
      </c>
    </row>
    <row r="26" spans="1:8" s="8" customFormat="1" ht="25.5" customHeight="1">
      <c r="A26" s="173" t="s">
        <v>76</v>
      </c>
      <c r="B26" s="177"/>
      <c r="C26" s="177"/>
      <c r="D26" s="174"/>
      <c r="E26" s="13">
        <f>E9+E10+E11+E12+E13+E15+E16+E17+E18+E19+E20+E21+E25+E22+E23+E24+E14</f>
        <v>3482000</v>
      </c>
      <c r="F26" s="161">
        <f>SUM(F9:F25)</f>
        <v>168702.52</v>
      </c>
      <c r="G26" s="136">
        <f t="shared" si="0"/>
        <v>0.04844989086731763</v>
      </c>
      <c r="H26" s="7"/>
    </row>
    <row r="27" spans="2:3" ht="12.75">
      <c r="B27" s="52"/>
      <c r="C27" s="52"/>
    </row>
    <row r="28" spans="2:3" ht="12.75">
      <c r="B28" s="52"/>
      <c r="C28" s="52"/>
    </row>
    <row r="29" spans="2:3" ht="12.75">
      <c r="B29" s="52"/>
      <c r="C29" s="52"/>
    </row>
  </sheetData>
  <mergeCells count="4">
    <mergeCell ref="A3:F3"/>
    <mergeCell ref="A4:F4"/>
    <mergeCell ref="A5:F5"/>
    <mergeCell ref="A26:D26"/>
  </mergeCells>
  <printOptions/>
  <pageMargins left="0" right="0" top="0.5905511811023623" bottom="0" header="0.31496062992125984" footer="0.3937007874015748"/>
  <pageSetup fitToHeight="2" fitToWidth="3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 topLeftCell="A13">
      <selection activeCell="C26" sqref="C26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spans="2:3" ht="12.75">
      <c r="B1" s="8"/>
      <c r="C1" s="8" t="s">
        <v>156</v>
      </c>
    </row>
    <row r="3" spans="1:2" ht="12.75">
      <c r="A3" s="178" t="s">
        <v>122</v>
      </c>
      <c r="B3" s="178"/>
    </row>
    <row r="4" spans="1:2" ht="12.75">
      <c r="A4" s="178" t="s">
        <v>421</v>
      </c>
      <c r="B4" s="178"/>
    </row>
    <row r="5" ht="12.75">
      <c r="C5" s="94" t="s">
        <v>149</v>
      </c>
    </row>
    <row r="6" ht="12.75">
      <c r="C6" s="1"/>
    </row>
    <row r="7" spans="1:3" ht="18" customHeight="1">
      <c r="A7" s="48"/>
      <c r="B7" s="49" t="s">
        <v>123</v>
      </c>
      <c r="C7" s="87">
        <v>0</v>
      </c>
    </row>
    <row r="8" spans="1:3" ht="18" customHeight="1">
      <c r="A8" s="2" t="s">
        <v>10</v>
      </c>
      <c r="B8" s="3" t="s">
        <v>124</v>
      </c>
      <c r="C8" s="157">
        <v>0</v>
      </c>
    </row>
    <row r="9" spans="1:3" ht="43.5" customHeight="1">
      <c r="A9" s="2"/>
      <c r="B9" s="3" t="s">
        <v>154</v>
      </c>
      <c r="C9" s="156">
        <v>0</v>
      </c>
    </row>
    <row r="10" spans="1:3" ht="18" customHeight="1">
      <c r="A10" s="2" t="s">
        <v>11</v>
      </c>
      <c r="B10" s="3" t="s">
        <v>126</v>
      </c>
      <c r="C10" s="157">
        <v>0</v>
      </c>
    </row>
    <row r="11" spans="1:3" ht="18" customHeight="1">
      <c r="A11" s="2" t="s">
        <v>12</v>
      </c>
      <c r="B11" s="3" t="s">
        <v>127</v>
      </c>
      <c r="C11" s="157">
        <v>0</v>
      </c>
    </row>
    <row r="12" spans="1:3" ht="43.5" customHeight="1">
      <c r="A12" s="2"/>
      <c r="B12" s="3" t="s">
        <v>125</v>
      </c>
      <c r="C12" s="157">
        <v>0</v>
      </c>
    </row>
    <row r="13" spans="1:3" ht="18" customHeight="1">
      <c r="A13" s="2" t="s">
        <v>13</v>
      </c>
      <c r="B13" s="3" t="s">
        <v>128</v>
      </c>
      <c r="C13" s="157">
        <v>0</v>
      </c>
    </row>
    <row r="14" spans="1:3" ht="30.75" customHeight="1">
      <c r="A14" s="17" t="s">
        <v>14</v>
      </c>
      <c r="B14" s="3" t="s">
        <v>129</v>
      </c>
      <c r="C14" s="156">
        <v>0</v>
      </c>
    </row>
    <row r="15" spans="1:3" ht="18" customHeight="1">
      <c r="A15" s="2" t="s">
        <v>15</v>
      </c>
      <c r="B15" s="3" t="s">
        <v>130</v>
      </c>
      <c r="C15" s="157">
        <f>C8+C10+C11+C13+C14</f>
        <v>0</v>
      </c>
    </row>
    <row r="16" spans="1:3" ht="18" customHeight="1">
      <c r="A16" s="2" t="s">
        <v>16</v>
      </c>
      <c r="B16" s="3" t="s">
        <v>131</v>
      </c>
      <c r="C16" s="155">
        <v>37430708.93</v>
      </c>
    </row>
    <row r="17" spans="1:3" s="8" customFormat="1" ht="24.75" customHeight="1">
      <c r="A17" s="25" t="s">
        <v>77</v>
      </c>
      <c r="B17" s="26" t="s">
        <v>132</v>
      </c>
      <c r="C17" s="161">
        <f>C15+C16</f>
        <v>37430708.93</v>
      </c>
    </row>
    <row r="18" spans="1:3" ht="18" customHeight="1">
      <c r="A18" s="2"/>
      <c r="B18" s="9" t="s">
        <v>133</v>
      </c>
      <c r="C18" s="165">
        <v>0</v>
      </c>
    </row>
    <row r="19" spans="1:3" ht="18" customHeight="1">
      <c r="A19" s="2" t="s">
        <v>78</v>
      </c>
      <c r="B19" s="3" t="s">
        <v>153</v>
      </c>
      <c r="C19" s="157">
        <v>0</v>
      </c>
    </row>
    <row r="20" spans="1:3" ht="43.5" customHeight="1">
      <c r="A20" s="2"/>
      <c r="B20" s="3" t="s">
        <v>134</v>
      </c>
      <c r="C20" s="156">
        <v>0</v>
      </c>
    </row>
    <row r="21" spans="1:3" ht="18" customHeight="1">
      <c r="A21" s="2" t="s">
        <v>79</v>
      </c>
      <c r="B21" s="3" t="s">
        <v>135</v>
      </c>
      <c r="C21" s="157">
        <v>0</v>
      </c>
    </row>
    <row r="22" spans="1:3" ht="18" customHeight="1">
      <c r="A22" s="2" t="s">
        <v>80</v>
      </c>
      <c r="B22" s="3" t="s">
        <v>136</v>
      </c>
      <c r="C22" s="157">
        <v>0</v>
      </c>
    </row>
    <row r="23" spans="1:3" ht="18" customHeight="1">
      <c r="A23" s="2" t="s">
        <v>81</v>
      </c>
      <c r="B23" s="3" t="s">
        <v>415</v>
      </c>
      <c r="C23" s="157">
        <v>0</v>
      </c>
    </row>
    <row r="24" spans="1:3" ht="18" customHeight="1">
      <c r="A24" s="2" t="s">
        <v>82</v>
      </c>
      <c r="B24" s="3" t="s">
        <v>137</v>
      </c>
      <c r="C24" s="157">
        <f>C18</f>
        <v>0</v>
      </c>
    </row>
    <row r="25" spans="1:3" ht="18" customHeight="1">
      <c r="A25" s="2">
        <v>14</v>
      </c>
      <c r="B25" s="3" t="s">
        <v>138</v>
      </c>
      <c r="C25" s="157">
        <v>33997813.97</v>
      </c>
    </row>
    <row r="26" spans="1:3" s="8" customFormat="1" ht="24.75" customHeight="1">
      <c r="A26" s="25" t="s">
        <v>84</v>
      </c>
      <c r="B26" s="26" t="s">
        <v>155</v>
      </c>
      <c r="C26" s="161">
        <f>C24+C25</f>
        <v>33997813.97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E34" sqref="E34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spans="4:5" ht="12.75">
      <c r="D1" s="8"/>
      <c r="E1" s="8" t="s">
        <v>121</v>
      </c>
    </row>
    <row r="3" spans="1:5" ht="15.75">
      <c r="A3" s="179" t="s">
        <v>115</v>
      </c>
      <c r="B3" s="179"/>
      <c r="C3" s="179"/>
      <c r="D3" s="179"/>
      <c r="E3" s="179"/>
    </row>
    <row r="4" spans="1:5" ht="15.75">
      <c r="A4" s="179" t="s">
        <v>116</v>
      </c>
      <c r="B4" s="179"/>
      <c r="C4" s="179"/>
      <c r="D4" s="179"/>
      <c r="E4" s="179"/>
    </row>
    <row r="5" spans="1:5" ht="15.75">
      <c r="A5" s="179" t="s">
        <v>421</v>
      </c>
      <c r="B5" s="179"/>
      <c r="C5" s="179"/>
      <c r="D5" s="179"/>
      <c r="E5" s="179"/>
    </row>
    <row r="6" ht="12.75">
      <c r="E6" s="94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10200</v>
      </c>
      <c r="E9" s="152">
        <f>SUM(E10)</f>
        <v>0</v>
      </c>
    </row>
    <row r="10" spans="1:5" ht="30.75" customHeight="1">
      <c r="A10" s="15"/>
      <c r="B10" s="39" t="s">
        <v>36</v>
      </c>
      <c r="C10" s="6" t="s">
        <v>37</v>
      </c>
      <c r="D10" s="18">
        <v>10200</v>
      </c>
      <c r="E10" s="153">
        <v>0</v>
      </c>
    </row>
    <row r="11" spans="1:6" s="8" customFormat="1" ht="18" customHeight="1">
      <c r="A11" s="14">
        <v>700</v>
      </c>
      <c r="B11" s="14"/>
      <c r="C11" s="9" t="s">
        <v>46</v>
      </c>
      <c r="D11" s="50">
        <f>SUM(D12)</f>
        <v>119000</v>
      </c>
      <c r="E11" s="154">
        <f>SUM(E12)</f>
        <v>114735.49</v>
      </c>
      <c r="F11" s="44"/>
    </row>
    <row r="12" spans="1:6" ht="18" customHeight="1">
      <c r="A12" s="15"/>
      <c r="B12" s="15">
        <v>70005</v>
      </c>
      <c r="C12" s="6" t="s">
        <v>47</v>
      </c>
      <c r="D12" s="51">
        <v>119000</v>
      </c>
      <c r="E12" s="155">
        <v>114735.49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339700</v>
      </c>
      <c r="E13" s="152">
        <f>SUM(E14:E17)</f>
        <v>251087.08</v>
      </c>
    </row>
    <row r="14" spans="1:5" ht="30.75" customHeight="1">
      <c r="A14" s="2"/>
      <c r="B14" s="17">
        <v>71012</v>
      </c>
      <c r="C14" s="3" t="s">
        <v>49</v>
      </c>
      <c r="D14" s="19">
        <v>58200</v>
      </c>
      <c r="E14" s="156">
        <v>58200</v>
      </c>
    </row>
    <row r="15" spans="1:5" ht="30.75" customHeight="1">
      <c r="A15" s="2"/>
      <c r="B15" s="17">
        <v>71013</v>
      </c>
      <c r="C15" s="3" t="s">
        <v>55</v>
      </c>
      <c r="D15" s="19">
        <v>75500</v>
      </c>
      <c r="E15" s="156">
        <v>0</v>
      </c>
    </row>
    <row r="16" spans="1:5" ht="18" customHeight="1">
      <c r="A16" s="2"/>
      <c r="B16" s="2">
        <v>71014</v>
      </c>
      <c r="C16" s="3" t="s">
        <v>50</v>
      </c>
      <c r="D16" s="11">
        <v>12600</v>
      </c>
      <c r="E16" s="157">
        <v>2568</v>
      </c>
    </row>
    <row r="17" spans="1:5" ht="18" customHeight="1">
      <c r="A17" s="15"/>
      <c r="B17" s="15">
        <v>71015</v>
      </c>
      <c r="C17" s="6" t="s">
        <v>51</v>
      </c>
      <c r="D17" s="12">
        <v>193400</v>
      </c>
      <c r="E17" s="155">
        <v>190319.08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123900</v>
      </c>
      <c r="E18" s="152">
        <f>SUM(E19:E20)</f>
        <v>122567.74</v>
      </c>
    </row>
    <row r="19" spans="1:5" ht="18" customHeight="1">
      <c r="A19" s="2"/>
      <c r="B19" s="2">
        <v>75011</v>
      </c>
      <c r="C19" s="3" t="s">
        <v>53</v>
      </c>
      <c r="D19" s="11">
        <v>101900</v>
      </c>
      <c r="E19" s="157">
        <v>101900</v>
      </c>
    </row>
    <row r="20" spans="1:5" ht="18" customHeight="1">
      <c r="A20" s="15"/>
      <c r="B20" s="15">
        <v>75045</v>
      </c>
      <c r="C20" s="6" t="s">
        <v>335</v>
      </c>
      <c r="D20" s="12">
        <v>22000</v>
      </c>
      <c r="E20" s="155">
        <v>20667.74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52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55">
        <v>0</v>
      </c>
    </row>
    <row r="23" spans="1:5" ht="18" customHeight="1">
      <c r="A23" s="14">
        <v>752</v>
      </c>
      <c r="B23" s="14"/>
      <c r="C23" s="9" t="s">
        <v>56</v>
      </c>
      <c r="D23" s="10">
        <f>D24</f>
        <v>1500</v>
      </c>
      <c r="E23" s="152"/>
    </row>
    <row r="24" spans="1:5" ht="18" customHeight="1">
      <c r="A24" s="15"/>
      <c r="B24" s="15">
        <v>75212</v>
      </c>
      <c r="C24" s="6" t="s">
        <v>57</v>
      </c>
      <c r="D24" s="12">
        <v>1500</v>
      </c>
      <c r="E24" s="155">
        <v>0</v>
      </c>
    </row>
    <row r="25" spans="1:5" s="8" customFormat="1" ht="30.75" customHeight="1">
      <c r="A25" s="23">
        <v>754</v>
      </c>
      <c r="B25" s="14"/>
      <c r="C25" s="9" t="s">
        <v>87</v>
      </c>
      <c r="D25" s="27">
        <f>SUM(D26:D27)</f>
        <v>2666000</v>
      </c>
      <c r="E25" s="158">
        <f>SUM(E26:E27)</f>
        <v>2202974.87</v>
      </c>
    </row>
    <row r="26" spans="1:5" ht="30.75" customHeight="1">
      <c r="A26" s="2"/>
      <c r="B26" s="17">
        <v>75411</v>
      </c>
      <c r="C26" s="3" t="s">
        <v>59</v>
      </c>
      <c r="D26" s="19">
        <v>2660000</v>
      </c>
      <c r="E26" s="156">
        <v>2202974.87</v>
      </c>
    </row>
    <row r="27" spans="1:5" ht="18" customHeight="1">
      <c r="A27" s="2"/>
      <c r="B27" s="2">
        <v>75414</v>
      </c>
      <c r="C27" s="3" t="s">
        <v>60</v>
      </c>
      <c r="D27" s="11">
        <v>6000</v>
      </c>
      <c r="E27" s="156">
        <v>0</v>
      </c>
    </row>
    <row r="28" spans="1:5" s="8" customFormat="1" ht="18" customHeight="1">
      <c r="A28" s="29">
        <v>851</v>
      </c>
      <c r="B28" s="29"/>
      <c r="C28" s="30" t="s">
        <v>65</v>
      </c>
      <c r="D28" s="33">
        <f>SUM(D29:D29)</f>
        <v>1699600</v>
      </c>
      <c r="E28" s="159">
        <f>SUM(E29:E29)</f>
        <v>1685341.36</v>
      </c>
    </row>
    <row r="29" spans="1:5" ht="43.5" customHeight="1">
      <c r="A29" s="15"/>
      <c r="B29" s="16">
        <v>85156</v>
      </c>
      <c r="C29" s="6" t="s">
        <v>92</v>
      </c>
      <c r="D29" s="18">
        <v>1699600</v>
      </c>
      <c r="E29" s="153">
        <v>1685341.36</v>
      </c>
    </row>
    <row r="30" spans="1:5" s="8" customFormat="1" ht="30.75" customHeight="1">
      <c r="A30" s="23">
        <v>852</v>
      </c>
      <c r="B30" s="14"/>
      <c r="C30" s="119" t="s">
        <v>66</v>
      </c>
      <c r="D30" s="27">
        <f>SUM(D31:D31)</f>
        <v>25400</v>
      </c>
      <c r="E30" s="158">
        <f>SUM(E31:E31)</f>
        <v>14622.06</v>
      </c>
    </row>
    <row r="31" spans="1:5" s="8" customFormat="1" ht="30.75" customHeight="1">
      <c r="A31" s="86"/>
      <c r="B31" s="67">
        <v>85205</v>
      </c>
      <c r="C31" s="68" t="s">
        <v>336</v>
      </c>
      <c r="D31" s="42">
        <v>25400</v>
      </c>
      <c r="E31" s="160">
        <v>14622.06</v>
      </c>
    </row>
    <row r="32" spans="1:5" s="8" customFormat="1" ht="30.75" customHeight="1">
      <c r="A32" s="23">
        <v>853</v>
      </c>
      <c r="B32" s="14"/>
      <c r="C32" s="9" t="s">
        <v>69</v>
      </c>
      <c r="D32" s="27">
        <f>D33</f>
        <v>245000</v>
      </c>
      <c r="E32" s="158">
        <f>E33</f>
        <v>221866.52</v>
      </c>
    </row>
    <row r="33" spans="1:5" ht="30.75" customHeight="1">
      <c r="A33" s="2"/>
      <c r="B33" s="17">
        <v>85321</v>
      </c>
      <c r="C33" s="3" t="s">
        <v>70</v>
      </c>
      <c r="D33" s="19">
        <v>245000</v>
      </c>
      <c r="E33" s="156">
        <v>221866.52</v>
      </c>
    </row>
    <row r="34" spans="1:5" s="8" customFormat="1" ht="25.5" customHeight="1">
      <c r="A34" s="7"/>
      <c r="B34" s="7"/>
      <c r="C34" s="45" t="s">
        <v>120</v>
      </c>
      <c r="D34" s="13">
        <f>D9+D11+D13+D18+D25+D28+D30+D32+D23</f>
        <v>5230300</v>
      </c>
      <c r="E34" s="161">
        <f>E9+E11+E13+E18+E32+E25+E28+E30</f>
        <v>4613195.12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222</v>
      </c>
    </row>
    <row r="3" spans="2:6" ht="15.75">
      <c r="B3" s="179" t="s">
        <v>259</v>
      </c>
      <c r="C3" s="179"/>
      <c r="D3" s="179"/>
      <c r="E3" s="179"/>
      <c r="F3" s="179"/>
    </row>
    <row r="4" spans="2:6" ht="15.75">
      <c r="B4" s="179" t="s">
        <v>260</v>
      </c>
      <c r="C4" s="179"/>
      <c r="D4" s="179"/>
      <c r="E4" s="179"/>
      <c r="F4" s="179"/>
    </row>
    <row r="5" spans="2:6" ht="15.75">
      <c r="B5" s="179"/>
      <c r="C5" s="179"/>
      <c r="D5" s="179"/>
      <c r="E5" s="179"/>
      <c r="F5" s="179"/>
    </row>
    <row r="6" ht="12.75">
      <c r="F6" s="94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215</v>
      </c>
      <c r="F7" s="5" t="s">
        <v>261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80" t="s">
        <v>146</v>
      </c>
      <c r="B9" s="4" t="s">
        <v>10</v>
      </c>
      <c r="C9" s="47" t="s">
        <v>262</v>
      </c>
      <c r="D9" s="54" t="s">
        <v>144</v>
      </c>
      <c r="E9" s="53">
        <v>75000</v>
      </c>
      <c r="F9" s="53">
        <v>71657</v>
      </c>
      <c r="H9" s="70"/>
    </row>
    <row r="10" spans="1:8" ht="38.25" hidden="1">
      <c r="A10" s="181"/>
      <c r="B10" s="4" t="s">
        <v>11</v>
      </c>
      <c r="C10" s="47" t="s">
        <v>157</v>
      </c>
      <c r="D10" s="54" t="s">
        <v>144</v>
      </c>
      <c r="E10" s="53">
        <v>94377</v>
      </c>
      <c r="F10" s="53">
        <v>55910</v>
      </c>
      <c r="H10" s="70"/>
    </row>
    <row r="11" spans="1:8" ht="38.25">
      <c r="A11" s="181"/>
      <c r="B11" s="4" t="s">
        <v>11</v>
      </c>
      <c r="C11" s="47" t="s">
        <v>263</v>
      </c>
      <c r="D11" s="54" t="s">
        <v>144</v>
      </c>
      <c r="E11" s="53">
        <v>209974</v>
      </c>
      <c r="F11" s="53">
        <v>209974</v>
      </c>
      <c r="H11" s="70"/>
    </row>
    <row r="12" spans="1:8" ht="25.5">
      <c r="A12" s="181"/>
      <c r="B12" s="4" t="s">
        <v>12</v>
      </c>
      <c r="C12" s="47" t="s">
        <v>264</v>
      </c>
      <c r="D12" s="54" t="s">
        <v>144</v>
      </c>
      <c r="E12" s="53">
        <v>60000</v>
      </c>
      <c r="F12" s="53">
        <v>0</v>
      </c>
      <c r="H12" s="70"/>
    </row>
    <row r="13" spans="1:8" ht="38.25">
      <c r="A13" s="181"/>
      <c r="B13" s="4" t="s">
        <v>13</v>
      </c>
      <c r="C13" s="47" t="s">
        <v>265</v>
      </c>
      <c r="D13" s="54" t="s">
        <v>144</v>
      </c>
      <c r="E13" s="53">
        <v>50000</v>
      </c>
      <c r="F13" s="53">
        <v>0</v>
      </c>
      <c r="H13" s="70"/>
    </row>
    <row r="14" spans="1:8" ht="38.25">
      <c r="A14" s="181"/>
      <c r="B14" s="4" t="s">
        <v>14</v>
      </c>
      <c r="C14" s="47" t="s">
        <v>266</v>
      </c>
      <c r="D14" s="54" t="s">
        <v>214</v>
      </c>
      <c r="E14" s="53">
        <v>50000</v>
      </c>
      <c r="F14" s="53">
        <v>0</v>
      </c>
      <c r="H14" s="70"/>
    </row>
    <row r="15" spans="1:8" ht="25.5">
      <c r="A15" s="181"/>
      <c r="B15" s="4" t="s">
        <v>15</v>
      </c>
      <c r="C15" s="47" t="s">
        <v>267</v>
      </c>
      <c r="D15" s="54" t="s">
        <v>218</v>
      </c>
      <c r="E15" s="53">
        <v>351000</v>
      </c>
      <c r="F15" s="53">
        <v>0</v>
      </c>
      <c r="H15" s="70"/>
    </row>
    <row r="16" spans="1:8" ht="38.25">
      <c r="A16" s="181"/>
      <c r="B16" s="4" t="s">
        <v>16</v>
      </c>
      <c r="C16" s="47" t="s">
        <v>268</v>
      </c>
      <c r="D16" s="54" t="s">
        <v>275</v>
      </c>
      <c r="E16" s="53">
        <v>176570</v>
      </c>
      <c r="F16" s="53">
        <v>6400</v>
      </c>
      <c r="H16" s="70"/>
    </row>
    <row r="17" spans="1:8" ht="38.25">
      <c r="A17" s="181"/>
      <c r="B17" s="4" t="s">
        <v>77</v>
      </c>
      <c r="C17" s="47" t="s">
        <v>269</v>
      </c>
      <c r="D17" s="54" t="s">
        <v>219</v>
      </c>
      <c r="E17" s="53">
        <v>484430</v>
      </c>
      <c r="F17" s="53">
        <v>484430</v>
      </c>
      <c r="H17" s="70"/>
    </row>
    <row r="18" spans="1:8" ht="51">
      <c r="A18" s="181"/>
      <c r="B18" s="4" t="s">
        <v>78</v>
      </c>
      <c r="C18" s="47" t="s">
        <v>270</v>
      </c>
      <c r="D18" s="54" t="s">
        <v>219</v>
      </c>
      <c r="E18" s="53">
        <v>44500</v>
      </c>
      <c r="F18" s="53">
        <v>44500</v>
      </c>
      <c r="H18" s="70"/>
    </row>
    <row r="19" spans="1:8" ht="51">
      <c r="A19" s="181"/>
      <c r="B19" s="4" t="s">
        <v>79</v>
      </c>
      <c r="C19" s="47" t="s">
        <v>271</v>
      </c>
      <c r="D19" s="54">
        <v>60014</v>
      </c>
      <c r="E19" s="53">
        <v>341114</v>
      </c>
      <c r="F19" s="53">
        <v>341114</v>
      </c>
      <c r="H19" s="70"/>
    </row>
    <row r="20" spans="1:8" ht="38.25">
      <c r="A20" s="181"/>
      <c r="B20" s="4" t="s">
        <v>80</v>
      </c>
      <c r="C20" s="47" t="s">
        <v>272</v>
      </c>
      <c r="D20" s="54" t="s">
        <v>276</v>
      </c>
      <c r="E20" s="53">
        <v>18000</v>
      </c>
      <c r="F20" s="53">
        <v>18000</v>
      </c>
      <c r="H20" s="70"/>
    </row>
    <row r="21" spans="1:8" ht="38.25">
      <c r="A21" s="181"/>
      <c r="B21" s="4">
        <v>12</v>
      </c>
      <c r="C21" s="47" t="s">
        <v>273</v>
      </c>
      <c r="D21" s="54" t="s">
        <v>277</v>
      </c>
      <c r="E21" s="53">
        <v>10000</v>
      </c>
      <c r="F21" s="53">
        <v>10000</v>
      </c>
      <c r="H21" s="70"/>
    </row>
    <row r="22" spans="1:10" ht="38.25">
      <c r="A22" s="181"/>
      <c r="B22" s="4">
        <v>13</v>
      </c>
      <c r="C22" s="47" t="s">
        <v>274</v>
      </c>
      <c r="D22" s="54" t="s">
        <v>278</v>
      </c>
      <c r="E22" s="53">
        <v>45000</v>
      </c>
      <c r="F22" s="53">
        <v>45000</v>
      </c>
      <c r="H22" s="70"/>
      <c r="J22" s="107"/>
    </row>
    <row r="23" spans="1:8" ht="12.75" hidden="1">
      <c r="A23" s="181"/>
      <c r="B23" s="4" t="s">
        <v>79</v>
      </c>
      <c r="C23" s="47"/>
      <c r="D23" s="54"/>
      <c r="E23" s="53"/>
      <c r="F23" s="53"/>
      <c r="H23" s="70"/>
    </row>
    <row r="24" spans="1:8" ht="12.75" hidden="1">
      <c r="A24" s="181"/>
      <c r="B24" s="4" t="s">
        <v>81</v>
      </c>
      <c r="C24" s="47"/>
      <c r="D24" s="54"/>
      <c r="E24" s="53"/>
      <c r="F24" s="53"/>
      <c r="H24" s="70"/>
    </row>
    <row r="25" spans="1:8" ht="12.75" hidden="1">
      <c r="A25" s="181"/>
      <c r="B25" s="4" t="s">
        <v>82</v>
      </c>
      <c r="C25" s="47"/>
      <c r="D25" s="54"/>
      <c r="E25" s="53"/>
      <c r="F25" s="53"/>
      <c r="H25" s="70"/>
    </row>
    <row r="26" spans="1:8" ht="12.75" hidden="1">
      <c r="A26" s="181"/>
      <c r="B26" s="4" t="s">
        <v>83</v>
      </c>
      <c r="C26" s="47"/>
      <c r="D26" s="54"/>
      <c r="E26" s="53"/>
      <c r="F26" s="53"/>
      <c r="H26" s="70"/>
    </row>
    <row r="27" spans="1:8" ht="12.75" hidden="1">
      <c r="A27" s="181"/>
      <c r="B27" s="4" t="s">
        <v>84</v>
      </c>
      <c r="C27" s="47"/>
      <c r="D27" s="54"/>
      <c r="E27" s="53"/>
      <c r="F27" s="53"/>
      <c r="H27" s="70"/>
    </row>
    <row r="28" spans="1:8" ht="12.75" hidden="1">
      <c r="A28" s="180" t="s">
        <v>147</v>
      </c>
      <c r="B28" s="4" t="s">
        <v>85</v>
      </c>
      <c r="C28" s="47"/>
      <c r="D28" s="54"/>
      <c r="E28" s="53"/>
      <c r="F28" s="53"/>
      <c r="H28" s="70"/>
    </row>
    <row r="29" spans="1:8" ht="38.25" customHeight="1" hidden="1">
      <c r="A29" s="181"/>
      <c r="B29" s="4" t="s">
        <v>98</v>
      </c>
      <c r="C29" s="47"/>
      <c r="D29" s="5"/>
      <c r="E29" s="53"/>
      <c r="F29" s="53"/>
      <c r="H29" s="70"/>
    </row>
    <row r="30" spans="1:8" ht="38.25" customHeight="1" hidden="1">
      <c r="A30" s="181"/>
      <c r="B30" s="4" t="s">
        <v>100</v>
      </c>
      <c r="C30" s="47"/>
      <c r="D30" s="5"/>
      <c r="E30" s="53"/>
      <c r="F30" s="53"/>
      <c r="H30" s="70"/>
    </row>
    <row r="31" spans="1:8" ht="12.75" hidden="1">
      <c r="A31" s="181"/>
      <c r="B31" s="4" t="s">
        <v>158</v>
      </c>
      <c r="C31" s="47"/>
      <c r="D31" s="5"/>
      <c r="E31" s="53"/>
      <c r="F31" s="53"/>
      <c r="H31" s="70"/>
    </row>
    <row r="32" spans="1:8" ht="38.25" customHeight="1" hidden="1">
      <c r="A32" s="181"/>
      <c r="B32" s="4" t="s">
        <v>159</v>
      </c>
      <c r="C32" s="47"/>
      <c r="D32" s="5"/>
      <c r="E32" s="53"/>
      <c r="F32" s="53"/>
      <c r="H32" s="70"/>
    </row>
    <row r="33" spans="1:8" ht="38.25" customHeight="1" hidden="1">
      <c r="A33" s="181"/>
      <c r="B33" s="4" t="s">
        <v>160</v>
      </c>
      <c r="C33" s="47"/>
      <c r="D33" s="5"/>
      <c r="E33" s="53"/>
      <c r="F33" s="53"/>
      <c r="H33" s="70"/>
    </row>
    <row r="34" spans="1:8" ht="38.25" customHeight="1" hidden="1">
      <c r="A34" s="181"/>
      <c r="B34" s="4" t="s">
        <v>161</v>
      </c>
      <c r="C34" s="47"/>
      <c r="D34" s="5"/>
      <c r="E34" s="53"/>
      <c r="F34" s="53"/>
      <c r="H34" s="70"/>
    </row>
    <row r="35" spans="1:8" ht="12.75" hidden="1">
      <c r="A35" s="181"/>
      <c r="B35" s="4" t="s">
        <v>162</v>
      </c>
      <c r="C35" s="47"/>
      <c r="D35" s="5"/>
      <c r="E35" s="53"/>
      <c r="F35" s="53"/>
      <c r="H35" s="70"/>
    </row>
    <row r="36" spans="1:8" ht="12.75" hidden="1">
      <c r="A36" s="181"/>
      <c r="B36" s="4" t="s">
        <v>163</v>
      </c>
      <c r="C36" s="47"/>
      <c r="D36" s="5"/>
      <c r="E36" s="53"/>
      <c r="F36" s="53"/>
      <c r="H36" s="70"/>
    </row>
    <row r="37" spans="1:8" ht="12.75" hidden="1">
      <c r="A37" s="181"/>
      <c r="B37" s="4" t="s">
        <v>164</v>
      </c>
      <c r="C37" s="47"/>
      <c r="D37" s="5"/>
      <c r="E37" s="53"/>
      <c r="F37" s="53"/>
      <c r="H37" s="70"/>
    </row>
    <row r="38" spans="1:8" ht="12.75" hidden="1">
      <c r="A38" s="181"/>
      <c r="B38" s="4" t="s">
        <v>165</v>
      </c>
      <c r="C38" s="47"/>
      <c r="D38" s="5"/>
      <c r="E38" s="53"/>
      <c r="F38" s="53"/>
      <c r="H38" s="70"/>
    </row>
    <row r="39" spans="1:8" ht="12.75" hidden="1">
      <c r="A39" s="181"/>
      <c r="B39" s="4" t="s">
        <v>166</v>
      </c>
      <c r="C39" s="47"/>
      <c r="D39" s="5"/>
      <c r="E39" s="53"/>
      <c r="F39" s="53"/>
      <c r="H39" s="70"/>
    </row>
    <row r="40" spans="1:8" ht="12.75" hidden="1">
      <c r="A40" s="181"/>
      <c r="B40" s="4" t="s">
        <v>167</v>
      </c>
      <c r="C40" s="47"/>
      <c r="D40" s="5"/>
      <c r="E40" s="53"/>
      <c r="F40" s="53"/>
      <c r="H40" s="70"/>
    </row>
    <row r="41" spans="1:8" ht="38.25" customHeight="1" hidden="1">
      <c r="A41" s="181"/>
      <c r="B41" s="4" t="s">
        <v>168</v>
      </c>
      <c r="C41" s="47"/>
      <c r="D41" s="5"/>
      <c r="E41" s="53"/>
      <c r="F41" s="53"/>
      <c r="H41" s="70"/>
    </row>
    <row r="42" spans="1:8" ht="12.75" hidden="1">
      <c r="A42" s="182"/>
      <c r="B42" s="4" t="s">
        <v>169</v>
      </c>
      <c r="C42" s="47"/>
      <c r="D42" s="5"/>
      <c r="E42" s="53"/>
      <c r="F42" s="53"/>
      <c r="H42" s="70"/>
    </row>
    <row r="43" spans="2:6" ht="12.75">
      <c r="B43" s="46"/>
      <c r="C43" s="26" t="s">
        <v>76</v>
      </c>
      <c r="D43" s="46"/>
      <c r="E43" s="53">
        <f>E9+E11+E12+E13+E14+E15+E16+E17+E18+E19+E20+E21+E22</f>
        <v>1915588</v>
      </c>
      <c r="F43" s="53">
        <f>F9+F11+F12+F13+F14+F15+F16+F17+F18+F19+F20+F21+F22</f>
        <v>1231075</v>
      </c>
    </row>
    <row r="44" ht="12.75">
      <c r="C44" s="52"/>
    </row>
    <row r="45" ht="12.75">
      <c r="C45" s="52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2015-07-27T08:15:40Z</cp:lastPrinted>
  <dcterms:created xsi:type="dcterms:W3CDTF">2005-07-08T06:14:37Z</dcterms:created>
  <dcterms:modified xsi:type="dcterms:W3CDTF">2015-08-20T06:58:17Z</dcterms:modified>
  <cp:category/>
  <cp:version/>
  <cp:contentType/>
  <cp:contentStatus/>
</cp:coreProperties>
</file>