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5" activeTab="5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<sst xmlns="http://schemas.openxmlformats.org/spreadsheetml/2006/main" count="1454" uniqueCount="445">
  <si>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</si>
  <si>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</si>
  <si>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</si>
  <si>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</si>
  <si>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</si>
  <si>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</si>
  <si>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</si>
  <si>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</si>
  <si>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</si>
  <si>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</si>
  <si>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</si>
  <si>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</si>
  <si>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</si>
  <si>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</si>
  <si>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</si>
  <si>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</si>
  <si>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</si>
  <si>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</si>
  <si>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</si>
  <si>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</si>
  <si>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</si>
  <si>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</si>
  <si>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</si>
  <si>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</si>
  <si>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</si>
  <si>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</si>
  <si>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</si>
  <si>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</si>
  <si>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</si>
  <si>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</si>
  <si>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</si>
  <si>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</si>
  <si>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</si>
  <si>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</si>
  <si>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</si>
  <si>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</si>
  <si>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</si>
  <si>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</si>
  <si>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</si>
  <si>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</si>
  <si>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</si>
  <si>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</si>
  <si>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</si>
  <si>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</si>
  <si>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</si>
  <si>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</si>
  <si>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</si>
  <si>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</si>
  <si>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</si>
  <si>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</si>
  <si>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</si>
  <si>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</si>
  <si>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</si>
  <si>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</si>
  <si>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</si>
  <si>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</si>
  <si>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</si>
  <si>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</si>
  <si>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</si>
  <si>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</si>
  <si>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</si>
  <si>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</si>
  <si>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</si>
  <si>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</si>
  <si>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</si>
  <si>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</si>
  <si>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</si>
  <si>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</si>
  <si>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</si>
  <si>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</si>
  <si>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</si>
  <si>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</si>
  <si>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</si>
  <si>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</si>
  <si>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</si>
  <si>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</si>
  <si>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</si>
  <si>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</si>
  <si>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</si>
  <si>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</si>
  <si>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</si>
  <si>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</si>
  <si>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</si>
  <si>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</si>
  <si>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</si>
  <si>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</si>
  <si>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</si>
  <si>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</si>
  <si>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</si>
  <si>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</si>
  <si>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</si>
  <si>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</si>
  <si>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</si>
  <si>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</si>
  <si>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</si>
  <si>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</si>
  <si>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</si>
  <si>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</si>
  <si>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</si>
  <si>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</si>
  <si>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</si>
  <si>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</si>
  <si>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</si>
  <si>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</si>
  <si>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</si>
  <si>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</si>
  <si>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</si>
  <si>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</si>
  <si>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</si>
  <si>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</si>
  <si>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</si>
  <si>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</si>
  <si>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</si>
  <si>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</si>
  <si>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</si>
  <si>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</si>
  <si>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</si>
  <si>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</si>
  <si>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</si>
  <si>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</si>
  <si>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</si>
  <si>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</si>
  <si>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</si>
  <si>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</si>
  <si>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</si>
  <si>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</si>
  <si>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</si>
  <si>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</si>
  <si>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</si>
  <si>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</si>
  <si>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</si>
  <si>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</si>
  <si>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</si>
  <si>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</si>
  <si>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</si>
  <si>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</si>
  <si>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</si>
  <si>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</si>
  <si>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</si>
  <si>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</si>
  <si>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</si>
  <si>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</si>
  <si>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</si>
  <si>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</si>
  <si>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</si>
  <si>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</si>
  <si>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</si>
  <si>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</si>
  <si>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</si>
  <si>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</si>
  <si>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</si>
  <si>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</si>
  <si>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</si>
  <si>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</si>
  <si>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</si>
  <si>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</si>
  <si>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</si>
  <si>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</si>
  <si>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</si>
  <si>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</si>
  <si>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</si>
  <si>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</si>
  <si>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</si>
  <si>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</si>
  <si>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</si>
  <si>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</si>
  <si>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</si>
  <si>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</si>
  <si>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</si>
  <si>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</si>
  <si>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</si>
  <si>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</si>
  <si>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</si>
  <si>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</si>
  <si>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</si>
  <si>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</si>
  <si>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</si>
  <si>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</si>
  <si>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</si>
  <si>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</si>
  <si>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</si>
  <si>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</si>
  <si>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</si>
  <si>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</si>
  <si>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</si>
  <si>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</si>
  <si>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</si>
  <si>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</si>
  <si>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</si>
  <si>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</si>
  <si>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</si>
  <si>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</si>
  <si>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</si>
  <si>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</si>
  <si>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</si>
  <si>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</si>
  <si>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</si>
  <si>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</si>
  <si>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</si>
  <si>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</si>
  <si>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</si>
  <si>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</si>
  <si>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</si>
  <si>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</si>
  <si>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</si>
  <si>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</si>
  <si>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</si>
  <si>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</si>
  <si>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</si>
  <si>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</si>
  <si>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</si>
  <si>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</si>
  <si>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</si>
  <si>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</si>
  <si>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</si>
  <si>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</si>
  <si>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</si>
  <si>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</si>
  <si>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</si>
  <si>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</si>
  <si>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</si>
  <si>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</si>
  <si>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</si>
  <si>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</si>
  <si>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</si>
  <si>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</si>
  <si>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</si>
  <si>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</si>
  <si>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</si>
  <si>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</si>
  <si>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</si>
  <si>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</si>
  <si>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</si>
  <si>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</si>
  <si>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</si>
  <si>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</si>
  <si>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</si>
  <si>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</si>
  <si>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</si>
  <si>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</si>
  <si>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</si>
  <si>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</si>
  <si>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</si>
  <si>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</si>
  <si>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</si>
  <si>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</si>
  <si>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</si>
  <si>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</si>
  <si>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</si>
  <si>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</si>
  <si>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</si>
  <si>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</si>
  <si>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</si>
  <si>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</si>
  <si>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</si>
  <si>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</si>
  <si>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</si>
  <si>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</si>
  <si>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</si>
  <si>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</si>
  <si>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</si>
  <si>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</si>
  <si>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</si>
  <si>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</si>
  <si>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</si>
  <si>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</si>
  <si>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</si>
  <si>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</si>
  <si>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</si>
  <si>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</si>
  <si>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</si>
  <si>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</si>
  <si>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</si>
  <si>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</si>
  <si>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</si>
  <si>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</si>
  <si>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</si>
  <si>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</si>
  <si>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</si>
  <si>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</si>
  <si>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</si>
  <si>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</si>
  <si>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</si>
  <si>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</si>
  <si>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</si>
  <si>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</si>
  <si>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</si>
  <si>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</si>
  <si>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</si>
  <si>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</si>
  <si>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</si>
  <si>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</si>
  <si>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</si>
  <si>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</si>
  <si>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</si>
  <si>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</si>
  <si>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</si>
  <si>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</si>
  <si>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</si>
  <si>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</si>
  <si>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</si>
  <si>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</si>
  <si>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</si>
  <si>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</si>
  <si>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</si>
  <si>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</si>
  <si>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</si>
  <si>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</si>
  <si>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</si>
  <si>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</si>
  <si>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</si>
  <si>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</si>
  <si>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</si>
  <si>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</si>
  <si>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</si>
  <si>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</si>
  <si>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</si>
  <si>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</si>
  <si>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</si>
  <si>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</si>
  <si>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</si>
  <si>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</si>
  <si>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</si>
  <si>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</si>
  <si>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</si>
  <si>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</si>
  <si>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</si>
  <si>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</si>
  <si>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</si>
  <si>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</si>
  <si>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</si>
  <si>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</si>
  <si>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</si>
  <si>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</si>
  <si>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</si>
  <si>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</si>
  <si>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</si>
  <si>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</si>
  <si>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</si>
  <si>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</si>
  <si>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</si>
  <si>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</si>
  <si>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</si>
  <si>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</si>
  <si>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</si>
  <si>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</si>
  <si>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</si>
  <si>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</si>
  <si>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</si>
  <si>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</si>
  <si>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</si>
  <si>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</si>
  <si>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</si>
  <si>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</si>
  <si>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</si>
  <si>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</si>
  <si>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</si>
  <si>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</si>
  <si>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</si>
  <si>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</si>
  <si>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</si>
  <si>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</si>
  <si>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</si>
  <si>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</si>
  <si>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</si>
  <si>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</si>
  <si>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</si>
  <si>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</si>
  <si>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</si>
  <si>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</si>
  <si>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</si>
  <si>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</si>
  <si>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</si>
  <si>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</si>
  <si>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</si>
  <si>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</si>
  <si>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</si>
  <si>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</si>
  <si>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</si>
  <si>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</si>
  <si>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</si>
  <si>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</si>
  <si>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</si>
  <si>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</si>
  <si>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</si>
  <si>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</si>
  <si>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</si>
  <si>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</si>
  <si>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</si>
  <si>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</si>
  <si>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</si>
  <si>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</si>
  <si>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</si>
  <si>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</si>
  <si>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</si>
  <si>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</si>
  <si>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</si>
  <si>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</si>
  <si>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</si>
  <si>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</si>
  <si>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</si>
  <si>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</si>
  <si>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</si>
  <si>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</si>
  <si>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</si>
  <si>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</si>
  <si>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</si>
  <si>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</si>
  <si>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</si>
  <si>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</si>
  <si>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</si>
  <si>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</si>
  <si>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</si>
  <si>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</si>
  <si>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</si>
  <si>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</si>
  <si>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</si>
  <si>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</si>
  <si>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Scalenie gruntów wsi Tarnów Bycki gmina Bytom Odrz. Wraz z zagospodarowaniem poscaleniowym</t>
  </si>
  <si>
    <t>010     01005</t>
  </si>
  <si>
    <t>Przebudowa chodników ul.Zjednoczenia w Nowej Soli</t>
  </si>
  <si>
    <t>Modernizacja i doposażenie infrastruktury dydaktycznej i warsztatowej w CKZiU ELEKTRYK</t>
  </si>
  <si>
    <t>Dotacje na zad.z zakresu adm.rządowej finansowane ze środków UE</t>
  </si>
  <si>
    <t>wykonanie za I półrocze 2014 roku</t>
  </si>
  <si>
    <t>Plan 2014 r.          w złotych</t>
  </si>
  <si>
    <t>Wykonanie  za I półrocze 2014r.   w złotych</t>
  </si>
  <si>
    <t>Budowa chodnika ul.Nowosolska w Nowej Soli</t>
  </si>
  <si>
    <t>Przebudowa chodnika w miejscowości Lipiny droga nr 1027F</t>
  </si>
  <si>
    <t>Przebudowa drogi nr 1024F relacji Lubięcin - Buczków</t>
  </si>
  <si>
    <t>Zakup klimatyzatora do serwerowni na potrzeby Wydziału GN</t>
  </si>
  <si>
    <t>710      71014</t>
  </si>
  <si>
    <t>Zakup sprzętu komuterowego i oprogramowania do baz danych zasobów geodezyjnych</t>
  </si>
  <si>
    <t>710     71014</t>
  </si>
  <si>
    <t>Termomodernizacja ZSP Nr 2 w Nowej Soli</t>
  </si>
  <si>
    <t>801     80130         900      90019</t>
  </si>
  <si>
    <t>PLAN DOCHODÓW I WYKONANIE za I półrocze 2014 roku</t>
  </si>
  <si>
    <t>Wykonanie    za I półrocze 2014r.  w złotych</t>
  </si>
  <si>
    <t>zadanie trakcie procedury przetargowej</t>
  </si>
  <si>
    <t>zadanie zrealizowane</t>
  </si>
  <si>
    <t>Unowocześnienie systemu komunikacji drogowej gminy Bytom Odrzański – remont drogi Królikowice – Małaszowice – Popowo - dotacja celowa</t>
  </si>
  <si>
    <t>Przebudowa drogi powiatowej nr 1048F ul. Kraszewskiego  m. Kożuchów - dotacja celowa</t>
  </si>
  <si>
    <t>dotacja nie przekazana</t>
  </si>
  <si>
    <t>postępowanie przetargowe - otwarcie ofert 25.07.2014</t>
  </si>
  <si>
    <t>zadanie częściowo zrealizowane</t>
  </si>
  <si>
    <t>zadanie w trakcie procedury przetargowej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</si>
</sst>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1">
      <selection activeCell="K9" sqref="K9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2">
        <v>420</v>
      </c>
      <c r="C2" s="164"/>
      <c r="D2" s="162">
        <v>470</v>
      </c>
      <c r="E2" s="164"/>
      <c r="F2" s="162">
        <v>690</v>
      </c>
      <c r="G2" s="164"/>
      <c r="H2" s="162">
        <v>830</v>
      </c>
      <c r="I2" s="164"/>
      <c r="J2" s="162">
        <v>750</v>
      </c>
      <c r="K2" s="164"/>
      <c r="L2" s="162">
        <v>840</v>
      </c>
      <c r="M2" s="164"/>
      <c r="N2" s="162">
        <v>920</v>
      </c>
      <c r="O2" s="164"/>
      <c r="P2" s="162">
        <v>970</v>
      </c>
      <c r="Q2" s="164"/>
      <c r="R2" s="162">
        <v>570</v>
      </c>
      <c r="S2" s="164"/>
      <c r="T2" s="162">
        <v>770</v>
      </c>
      <c r="U2" s="164"/>
      <c r="V2" s="162">
        <v>870</v>
      </c>
      <c r="W2" s="164"/>
      <c r="X2" s="162">
        <v>910</v>
      </c>
      <c r="Y2" s="164"/>
      <c r="Z2" s="162">
        <v>2380</v>
      </c>
      <c r="AA2" s="164"/>
      <c r="AB2" s="162">
        <v>2980</v>
      </c>
      <c r="AC2" s="164"/>
      <c r="AD2" s="162">
        <v>2360</v>
      </c>
      <c r="AE2" s="164"/>
      <c r="AF2" s="162">
        <v>2130</v>
      </c>
      <c r="AG2" s="164"/>
      <c r="AH2" s="162">
        <v>2110</v>
      </c>
      <c r="AI2" s="164"/>
      <c r="AJ2" s="162">
        <v>6410</v>
      </c>
      <c r="AK2" s="164"/>
      <c r="AL2" s="162">
        <v>6260</v>
      </c>
      <c r="AM2" s="164"/>
      <c r="AN2" s="162">
        <v>2310</v>
      </c>
      <c r="AO2" s="164"/>
      <c r="AP2" s="162">
        <v>2320</v>
      </c>
      <c r="AQ2" s="164"/>
      <c r="AR2" s="162" t="s">
        <v>180</v>
      </c>
      <c r="AS2" s="164"/>
      <c r="AT2" s="162" t="s">
        <v>181</v>
      </c>
      <c r="AU2" s="164"/>
      <c r="AV2" s="162" t="s">
        <v>182</v>
      </c>
      <c r="AW2" s="164"/>
      <c r="AX2" s="165" t="s">
        <v>183</v>
      </c>
      <c r="AY2" s="166"/>
      <c r="AZ2" s="162">
        <v>2460</v>
      </c>
      <c r="BA2" s="164"/>
      <c r="BB2" s="162">
        <v>6300</v>
      </c>
      <c r="BC2" s="164"/>
      <c r="BD2" s="162">
        <v>6430</v>
      </c>
      <c r="BE2" s="164"/>
      <c r="BF2" s="162" t="s">
        <v>184</v>
      </c>
      <c r="BG2" s="164"/>
      <c r="BH2" s="162" t="s">
        <v>185</v>
      </c>
      <c r="BI2" s="164"/>
      <c r="BJ2" s="162">
        <v>2710</v>
      </c>
      <c r="BK2" s="164"/>
      <c r="BL2" s="162">
        <v>2390</v>
      </c>
      <c r="BM2" s="164"/>
      <c r="BN2" s="162">
        <v>680</v>
      </c>
      <c r="BO2" s="164"/>
      <c r="BP2" s="162">
        <v>580</v>
      </c>
      <c r="BQ2" s="164"/>
      <c r="BR2" s="162">
        <v>960</v>
      </c>
      <c r="BS2" s="164"/>
      <c r="BT2" s="162">
        <v>1510</v>
      </c>
      <c r="BU2" s="164"/>
      <c r="BV2" s="162">
        <v>6180</v>
      </c>
      <c r="BW2" s="164"/>
      <c r="BX2" s="162">
        <v>2690</v>
      </c>
      <c r="BY2" s="164"/>
      <c r="BZ2" s="162">
        <v>10</v>
      </c>
      <c r="CA2" s="164"/>
      <c r="CB2" s="162">
        <v>20</v>
      </c>
      <c r="CC2" s="164"/>
      <c r="CD2" s="162">
        <v>2920</v>
      </c>
      <c r="CE2" s="164"/>
      <c r="CF2" s="162">
        <v>290</v>
      </c>
      <c r="CG2" s="164"/>
      <c r="CH2" s="162">
        <v>2920</v>
      </c>
      <c r="CI2" s="163"/>
      <c r="CJ2" s="162" t="s">
        <v>369</v>
      </c>
      <c r="CK2" s="163"/>
      <c r="CL2" s="7" t="s">
        <v>279</v>
      </c>
      <c r="CM2" s="7"/>
    </row>
    <row r="3" spans="1:91" ht="12.75">
      <c r="A3" s="72" t="s">
        <v>186</v>
      </c>
      <c r="B3" s="75">
        <v>1754500</v>
      </c>
      <c r="C3" s="76">
        <v>855917</v>
      </c>
      <c r="D3" s="75">
        <v>1150</v>
      </c>
      <c r="E3" s="76">
        <v>1373</v>
      </c>
      <c r="F3" s="75">
        <v>700000</v>
      </c>
      <c r="G3" s="76">
        <v>658481</v>
      </c>
      <c r="H3" s="75">
        <v>30000</v>
      </c>
      <c r="I3" s="76">
        <v>30863</v>
      </c>
      <c r="J3" s="75">
        <v>34000</v>
      </c>
      <c r="K3" s="76">
        <v>29241</v>
      </c>
      <c r="L3" s="75">
        <v>500</v>
      </c>
      <c r="M3" s="76">
        <v>0</v>
      </c>
      <c r="N3" s="75">
        <v>4000</v>
      </c>
      <c r="O3" s="76">
        <v>2554</v>
      </c>
      <c r="P3" s="75">
        <v>2062</v>
      </c>
      <c r="Q3" s="76">
        <v>3887</v>
      </c>
      <c r="R3" s="75"/>
      <c r="S3" s="76"/>
      <c r="T3" s="75">
        <v>259876</v>
      </c>
      <c r="U3" s="76">
        <v>133320</v>
      </c>
      <c r="V3" s="75">
        <v>4065</v>
      </c>
      <c r="W3" s="76">
        <v>4065</v>
      </c>
      <c r="X3" s="75">
        <v>0</v>
      </c>
      <c r="Y3" s="76">
        <v>89</v>
      </c>
      <c r="Z3" s="75"/>
      <c r="AA3" s="76"/>
      <c r="AB3" s="75"/>
      <c r="AC3" s="76"/>
      <c r="AD3" s="75">
        <v>433333</v>
      </c>
      <c r="AE3" s="76">
        <v>301316</v>
      </c>
      <c r="AF3" s="75">
        <v>1253160</v>
      </c>
      <c r="AG3" s="76">
        <v>615960</v>
      </c>
      <c r="AH3" s="75">
        <v>30000</v>
      </c>
      <c r="AI3" s="76">
        <v>15000</v>
      </c>
      <c r="AJ3" s="75">
        <v>552000</v>
      </c>
      <c r="AK3" s="76">
        <v>0</v>
      </c>
      <c r="AL3" s="75"/>
      <c r="AM3" s="76"/>
      <c r="AN3" s="75"/>
      <c r="AO3" s="76"/>
      <c r="AP3" s="75">
        <v>91200</v>
      </c>
      <c r="AQ3" s="76">
        <v>47364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197000</v>
      </c>
      <c r="BA3" s="76">
        <v>96535</v>
      </c>
      <c r="BB3" s="75">
        <v>85000</v>
      </c>
      <c r="BC3" s="76">
        <v>85000</v>
      </c>
      <c r="BD3" s="75"/>
      <c r="BE3" s="76"/>
      <c r="BF3" s="75"/>
      <c r="BG3" s="76"/>
      <c r="BH3" s="75">
        <v>92744</v>
      </c>
      <c r="BI3" s="76">
        <v>11678</v>
      </c>
      <c r="BJ3" s="75">
        <v>61350</v>
      </c>
      <c r="BK3" s="76">
        <v>33690</v>
      </c>
      <c r="BL3" s="75"/>
      <c r="BM3" s="76"/>
      <c r="BN3" s="75">
        <v>0</v>
      </c>
      <c r="BO3" s="76">
        <v>195</v>
      </c>
      <c r="BP3" s="75"/>
      <c r="BQ3" s="76"/>
      <c r="BR3" s="75">
        <v>100000</v>
      </c>
      <c r="BS3" s="76">
        <v>0</v>
      </c>
      <c r="BT3" s="75"/>
      <c r="BU3" s="76"/>
      <c r="BV3" s="75"/>
      <c r="BW3" s="76"/>
      <c r="BX3" s="75">
        <v>485445</v>
      </c>
      <c r="BY3" s="76">
        <v>243000</v>
      </c>
      <c r="BZ3" s="75">
        <v>10785493</v>
      </c>
      <c r="CA3" s="76">
        <v>4777454</v>
      </c>
      <c r="CB3" s="75">
        <v>250000</v>
      </c>
      <c r="CC3" s="76">
        <v>157986</v>
      </c>
      <c r="CD3" s="75">
        <v>25641983</v>
      </c>
      <c r="CE3" s="75">
        <v>15779680</v>
      </c>
      <c r="CF3" s="75">
        <v>380420</v>
      </c>
      <c r="CG3" s="75">
        <v>190345</v>
      </c>
      <c r="CH3" s="75"/>
      <c r="CI3" s="75"/>
      <c r="CJ3" s="75">
        <v>2609751</v>
      </c>
      <c r="CK3" s="75">
        <v>0</v>
      </c>
      <c r="CL3" s="78">
        <v>445582</v>
      </c>
      <c r="CM3" s="78">
        <v>443249</v>
      </c>
    </row>
    <row r="4" spans="1:91" ht="12.75">
      <c r="A4" s="72"/>
      <c r="B4" s="75"/>
      <c r="C4" s="76"/>
      <c r="D4" s="75">
        <v>0</v>
      </c>
      <c r="E4" s="76"/>
      <c r="F4" s="75">
        <v>9000</v>
      </c>
      <c r="G4" s="76">
        <v>4870</v>
      </c>
      <c r="H4" s="75">
        <v>500000</v>
      </c>
      <c r="I4" s="76">
        <v>186811</v>
      </c>
      <c r="J4" s="75">
        <v>33000</v>
      </c>
      <c r="K4" s="76">
        <v>21997</v>
      </c>
      <c r="L4" s="75"/>
      <c r="M4" s="76"/>
      <c r="N4" s="75">
        <v>0</v>
      </c>
      <c r="O4" s="76">
        <v>2</v>
      </c>
      <c r="P4" s="75">
        <v>1466313</v>
      </c>
      <c r="Q4" s="76">
        <v>11737</v>
      </c>
      <c r="R4" s="75"/>
      <c r="S4" s="76"/>
      <c r="T4" s="75">
        <v>0</v>
      </c>
      <c r="U4" s="76"/>
      <c r="V4" s="75">
        <v>14959</v>
      </c>
      <c r="W4" s="76">
        <v>14959</v>
      </c>
      <c r="X4" s="75">
        <v>0</v>
      </c>
      <c r="Y4" s="76">
        <v>2</v>
      </c>
      <c r="Z4" s="75"/>
      <c r="AA4" s="76"/>
      <c r="AB4" s="75"/>
      <c r="AC4" s="76"/>
      <c r="AD4" s="75">
        <v>210</v>
      </c>
      <c r="AE4" s="76">
        <v>154</v>
      </c>
      <c r="AF4" s="75">
        <v>11789</v>
      </c>
      <c r="AG4" s="76">
        <v>5400</v>
      </c>
      <c r="AH4" s="75">
        <v>345172</v>
      </c>
      <c r="AI4" s="76">
        <v>0</v>
      </c>
      <c r="AJ4" s="75">
        <v>1349000</v>
      </c>
      <c r="AK4" s="76">
        <v>0</v>
      </c>
      <c r="AL4" s="75"/>
      <c r="AM4" s="76"/>
      <c r="AN4" s="75"/>
      <c r="AO4" s="76"/>
      <c r="AP4" s="75">
        <v>201395</v>
      </c>
      <c r="AQ4" s="76">
        <v>103889</v>
      </c>
      <c r="AR4" s="75"/>
      <c r="AS4" s="76"/>
      <c r="AT4" s="75">
        <v>8000</v>
      </c>
      <c r="AU4" s="75">
        <v>8000</v>
      </c>
      <c r="AV4" s="75"/>
      <c r="AW4" s="76"/>
      <c r="AX4" s="75"/>
      <c r="AY4" s="76"/>
      <c r="AZ4" s="75">
        <v>180000</v>
      </c>
      <c r="BA4" s="76">
        <v>0</v>
      </c>
      <c r="BB4" s="75">
        <v>500000</v>
      </c>
      <c r="BC4" s="76">
        <v>0</v>
      </c>
      <c r="BD4" s="75"/>
      <c r="BE4" s="75"/>
      <c r="BF4" s="75"/>
      <c r="BG4" s="76"/>
      <c r="BH4" s="75">
        <v>10914</v>
      </c>
      <c r="BI4" s="76">
        <v>0</v>
      </c>
      <c r="BJ4" s="75">
        <v>9000</v>
      </c>
      <c r="BK4" s="76">
        <v>7350</v>
      </c>
      <c r="BL4" s="75"/>
      <c r="BM4" s="76"/>
      <c r="BN4" s="75">
        <v>0</v>
      </c>
      <c r="BO4" s="76">
        <v>6105</v>
      </c>
      <c r="BP4" s="75"/>
      <c r="BQ4" s="76"/>
      <c r="BR4" s="75">
        <v>21000</v>
      </c>
      <c r="BS4" s="76">
        <v>19670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9027764</v>
      </c>
      <c r="CE4" s="76">
        <v>4513884</v>
      </c>
      <c r="CF4" s="75">
        <v>162035</v>
      </c>
      <c r="CG4" s="76">
        <v>73745</v>
      </c>
      <c r="CH4" s="75"/>
      <c r="CI4" s="95"/>
      <c r="CJ4" s="75"/>
      <c r="CK4" s="95"/>
      <c r="CL4" s="78">
        <v>11805</v>
      </c>
      <c r="CM4" s="78">
        <v>11733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228</v>
      </c>
      <c r="H5" s="75">
        <v>60000</v>
      </c>
      <c r="I5" s="76">
        <v>35198</v>
      </c>
      <c r="J5" s="75">
        <v>103000</v>
      </c>
      <c r="K5" s="76">
        <v>55302</v>
      </c>
      <c r="L5" s="75"/>
      <c r="M5" s="76"/>
      <c r="N5" s="75">
        <v>100000</v>
      </c>
      <c r="O5" s="76">
        <v>38007</v>
      </c>
      <c r="P5" s="75">
        <v>1000</v>
      </c>
      <c r="Q5" s="76">
        <v>244</v>
      </c>
      <c r="R5" s="75"/>
      <c r="S5" s="76"/>
      <c r="T5" s="75"/>
      <c r="U5" s="76"/>
      <c r="V5" s="75"/>
      <c r="W5" s="76"/>
      <c r="X5" s="75">
        <v>0</v>
      </c>
      <c r="Y5" s="76">
        <v>174</v>
      </c>
      <c r="Z5" s="75"/>
      <c r="AA5" s="76"/>
      <c r="AB5" s="75"/>
      <c r="AC5" s="76"/>
      <c r="AD5" s="75"/>
      <c r="AE5" s="76"/>
      <c r="AF5" s="75"/>
      <c r="AG5" s="76"/>
      <c r="AH5" s="75">
        <v>114724</v>
      </c>
      <c r="AI5" s="76">
        <v>0</v>
      </c>
      <c r="AJ5" s="75">
        <v>450000</v>
      </c>
      <c r="AK5" s="76">
        <v>0</v>
      </c>
      <c r="AL5" s="75"/>
      <c r="AM5" s="76"/>
      <c r="AN5" s="75"/>
      <c r="AO5" s="76"/>
      <c r="AP5" s="75">
        <v>43500</v>
      </c>
      <c r="AQ5" s="76">
        <v>21750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8000</v>
      </c>
      <c r="BI5" s="76">
        <v>2461</v>
      </c>
      <c r="BJ5" s="75">
        <v>30000</v>
      </c>
      <c r="BK5" s="76">
        <v>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1812081</v>
      </c>
      <c r="CE5" s="112">
        <v>906042</v>
      </c>
      <c r="CF5" s="75"/>
      <c r="CG5" s="76"/>
      <c r="CH5" s="75"/>
      <c r="CI5" s="95"/>
      <c r="CJ5" s="75"/>
      <c r="CK5" s="95"/>
      <c r="CL5" s="78">
        <v>6284</v>
      </c>
      <c r="CM5" s="78">
        <v>6284</v>
      </c>
    </row>
    <row r="6" spans="1:91" ht="12.75">
      <c r="A6" s="72"/>
      <c r="B6" s="75"/>
      <c r="C6" s="76"/>
      <c r="D6" s="75"/>
      <c r="E6" s="76"/>
      <c r="F6" s="75">
        <v>2250</v>
      </c>
      <c r="G6" s="76">
        <v>859</v>
      </c>
      <c r="H6" s="75">
        <v>183000</v>
      </c>
      <c r="I6" s="76">
        <v>117992</v>
      </c>
      <c r="J6" s="75">
        <v>50000</v>
      </c>
      <c r="K6" s="76">
        <v>55476</v>
      </c>
      <c r="L6" s="75"/>
      <c r="M6" s="76"/>
      <c r="N6" s="75">
        <v>0</v>
      </c>
      <c r="O6" s="76">
        <v>8</v>
      </c>
      <c r="P6" s="75">
        <v>14200</v>
      </c>
      <c r="Q6" s="76">
        <v>1334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210000</v>
      </c>
      <c r="AI6" s="76">
        <v>120300</v>
      </c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40000</v>
      </c>
      <c r="BI6" s="76">
        <v>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/>
      <c r="CE6" s="76"/>
      <c r="CF6" s="75"/>
      <c r="CG6" s="76"/>
      <c r="CH6" s="75"/>
      <c r="CI6" s="95"/>
      <c r="CJ6" s="75"/>
      <c r="CK6" s="95"/>
      <c r="CL6" s="78">
        <v>42012</v>
      </c>
      <c r="CM6" s="78">
        <v>0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536</v>
      </c>
      <c r="H7" s="75">
        <v>7000</v>
      </c>
      <c r="I7" s="76">
        <v>10213</v>
      </c>
      <c r="J7" s="75">
        <v>1895</v>
      </c>
      <c r="K7" s="76">
        <v>948</v>
      </c>
      <c r="L7" s="75"/>
      <c r="M7" s="76"/>
      <c r="N7" s="75">
        <v>0</v>
      </c>
      <c r="O7" s="76">
        <v>6531</v>
      </c>
      <c r="P7" s="75">
        <v>130000</v>
      </c>
      <c r="Q7" s="76">
        <v>36760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59000</v>
      </c>
      <c r="AJ7" s="75"/>
      <c r="AK7" s="76"/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70000</v>
      </c>
      <c r="BI7" s="76">
        <v>28950</v>
      </c>
      <c r="BJ7" s="75">
        <v>13120</v>
      </c>
      <c r="BK7" s="76">
        <v>8920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/>
      <c r="CK7" s="95"/>
      <c r="CL7" s="78">
        <v>431</v>
      </c>
      <c r="CM7" s="78">
        <v>0</v>
      </c>
    </row>
    <row r="8" spans="1:91" ht="12.75">
      <c r="A8" s="72"/>
      <c r="B8" s="75"/>
      <c r="C8" s="76"/>
      <c r="D8" s="75"/>
      <c r="E8" s="76"/>
      <c r="F8" s="75">
        <v>150000</v>
      </c>
      <c r="G8" s="76">
        <v>211718</v>
      </c>
      <c r="H8" s="75">
        <v>3840</v>
      </c>
      <c r="I8" s="76">
        <v>1750</v>
      </c>
      <c r="J8" s="75">
        <v>18000</v>
      </c>
      <c r="K8" s="76">
        <v>16457</v>
      </c>
      <c r="L8" s="75"/>
      <c r="M8" s="76"/>
      <c r="N8" s="75">
        <v>0</v>
      </c>
      <c r="O8" s="76">
        <v>729</v>
      </c>
      <c r="P8" s="75">
        <v>9000</v>
      </c>
      <c r="Q8" s="76">
        <v>3781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150000</v>
      </c>
      <c r="AI8" s="76">
        <v>75000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109359</v>
      </c>
      <c r="BI8" s="76">
        <v>9007</v>
      </c>
      <c r="BJ8" s="75"/>
      <c r="BK8" s="76"/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5605</v>
      </c>
      <c r="CM8" s="78">
        <v>14076</v>
      </c>
    </row>
    <row r="9" spans="1:91" ht="12.75">
      <c r="A9" s="72"/>
      <c r="B9" s="75"/>
      <c r="C9" s="76"/>
      <c r="D9" s="75"/>
      <c r="E9" s="76"/>
      <c r="F9" s="75"/>
      <c r="G9" s="76"/>
      <c r="H9" s="75">
        <v>2347500</v>
      </c>
      <c r="I9" s="76">
        <v>1202380</v>
      </c>
      <c r="J9" s="75"/>
      <c r="K9" s="76"/>
      <c r="L9" s="75"/>
      <c r="M9" s="76"/>
      <c r="N9" s="75"/>
      <c r="O9" s="76"/>
      <c r="P9" s="75">
        <v>7168</v>
      </c>
      <c r="Q9" s="76">
        <v>2107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25000</v>
      </c>
      <c r="AI9" s="76">
        <v>12600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13866</v>
      </c>
      <c r="BI9" s="76">
        <v>0</v>
      </c>
      <c r="BJ9" s="75"/>
      <c r="BK9" s="76"/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4754</v>
      </c>
      <c r="CM9" s="78">
        <v>14346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0</v>
      </c>
      <c r="I10" s="76">
        <v>11</v>
      </c>
      <c r="J10" s="75"/>
      <c r="K10" s="76"/>
      <c r="L10" s="75"/>
      <c r="M10" s="76"/>
      <c r="N10" s="75"/>
      <c r="O10" s="76"/>
      <c r="P10" s="75">
        <v>0</v>
      </c>
      <c r="Q10" s="76">
        <v>10578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349000</v>
      </c>
      <c r="AI10" s="76">
        <v>191600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/>
      <c r="BI10" s="76"/>
      <c r="BJ10" s="75"/>
      <c r="BK10" s="76"/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4250</v>
      </c>
      <c r="CM10" s="78">
        <v>6589</v>
      </c>
    </row>
    <row r="11" spans="1:91" ht="12.75">
      <c r="A11" s="72"/>
      <c r="B11" s="75"/>
      <c r="C11" s="76"/>
      <c r="D11" s="75"/>
      <c r="E11" s="76"/>
      <c r="F11" s="75"/>
      <c r="G11" s="76"/>
      <c r="H11" s="75">
        <v>40000</v>
      </c>
      <c r="I11" s="76">
        <v>19524</v>
      </c>
      <c r="J11" s="75"/>
      <c r="K11" s="76"/>
      <c r="L11" s="75"/>
      <c r="M11" s="76"/>
      <c r="N11" s="75"/>
      <c r="O11" s="76"/>
      <c r="P11" s="75">
        <v>0</v>
      </c>
      <c r="Q11" s="76">
        <v>30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237300</v>
      </c>
      <c r="AI11" s="76">
        <v>131300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>
        <v>3710</v>
      </c>
      <c r="CM11" s="78">
        <v>7547</v>
      </c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4830</v>
      </c>
      <c r="Q12" s="76">
        <v>4830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22000</v>
      </c>
      <c r="AI12" s="76">
        <v>22000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26999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4209000</v>
      </c>
      <c r="AI13" s="76">
        <v>2622000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0</v>
      </c>
      <c r="Q14" s="76">
        <v>600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12000</v>
      </c>
      <c r="Q15" s="76">
        <v>11521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4340000</v>
      </c>
      <c r="AI15" s="76">
        <v>2301300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18000</v>
      </c>
      <c r="AI16" s="76">
        <v>18000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370700</v>
      </c>
      <c r="AI17" s="76">
        <v>215200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/>
      <c r="AI18" s="76"/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1754500</v>
      </c>
      <c r="C20" s="75">
        <f aca="true" t="shared" si="0" ref="C20:BN20">SUM(C3:C19)</f>
        <v>855917</v>
      </c>
      <c r="D20" s="75">
        <f t="shared" si="0"/>
        <v>1150</v>
      </c>
      <c r="E20" s="75">
        <f t="shared" si="0"/>
        <v>1373</v>
      </c>
      <c r="F20" s="75">
        <f t="shared" si="0"/>
        <v>863750</v>
      </c>
      <c r="G20" s="75">
        <f t="shared" si="0"/>
        <v>876692</v>
      </c>
      <c r="H20" s="75">
        <f t="shared" si="0"/>
        <v>3171340</v>
      </c>
      <c r="I20" s="75">
        <f t="shared" si="0"/>
        <v>1604742</v>
      </c>
      <c r="J20" s="75">
        <f t="shared" si="0"/>
        <v>239895</v>
      </c>
      <c r="K20" s="75">
        <f t="shared" si="0"/>
        <v>179421</v>
      </c>
      <c r="L20" s="75">
        <f t="shared" si="0"/>
        <v>500</v>
      </c>
      <c r="M20" s="75">
        <f t="shared" si="0"/>
        <v>0</v>
      </c>
      <c r="N20" s="75">
        <f t="shared" si="0"/>
        <v>104000</v>
      </c>
      <c r="O20" s="75">
        <f t="shared" si="0"/>
        <v>47831</v>
      </c>
      <c r="P20" s="75">
        <f t="shared" si="0"/>
        <v>1696573</v>
      </c>
      <c r="Q20" s="75">
        <f t="shared" si="0"/>
        <v>114408</v>
      </c>
      <c r="R20" s="75">
        <f t="shared" si="0"/>
        <v>0</v>
      </c>
      <c r="S20" s="75">
        <f t="shared" si="0"/>
        <v>0</v>
      </c>
      <c r="T20" s="75">
        <f t="shared" si="0"/>
        <v>259876</v>
      </c>
      <c r="U20" s="75">
        <f t="shared" si="0"/>
        <v>133320</v>
      </c>
      <c r="V20" s="75">
        <f t="shared" si="0"/>
        <v>19024</v>
      </c>
      <c r="W20" s="75">
        <f t="shared" si="0"/>
        <v>19024</v>
      </c>
      <c r="X20" s="75">
        <f t="shared" si="0"/>
        <v>0</v>
      </c>
      <c r="Y20" s="75">
        <f t="shared" si="0"/>
        <v>265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433543</v>
      </c>
      <c r="AE20" s="75">
        <f t="shared" si="0"/>
        <v>301470</v>
      </c>
      <c r="AF20" s="75">
        <f t="shared" si="0"/>
        <v>1264949</v>
      </c>
      <c r="AG20" s="75">
        <f t="shared" si="0"/>
        <v>621360</v>
      </c>
      <c r="AH20" s="75">
        <f t="shared" si="0"/>
        <v>10530896</v>
      </c>
      <c r="AI20" s="75">
        <f t="shared" si="0"/>
        <v>5788300</v>
      </c>
      <c r="AJ20" s="75">
        <f t="shared" si="0"/>
        <v>2351000</v>
      </c>
      <c r="AK20" s="75">
        <f t="shared" si="0"/>
        <v>0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336095</v>
      </c>
      <c r="AQ20" s="75">
        <f t="shared" si="0"/>
        <v>173003</v>
      </c>
      <c r="AR20" s="75">
        <f t="shared" si="0"/>
        <v>0</v>
      </c>
      <c r="AS20" s="75">
        <f t="shared" si="0"/>
        <v>0</v>
      </c>
      <c r="AT20" s="75">
        <f t="shared" si="0"/>
        <v>25000</v>
      </c>
      <c r="AU20" s="75">
        <f t="shared" si="0"/>
        <v>25000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377000</v>
      </c>
      <c r="BA20" s="75">
        <f t="shared" si="0"/>
        <v>96535</v>
      </c>
      <c r="BB20" s="75">
        <f t="shared" si="0"/>
        <v>585000</v>
      </c>
      <c r="BC20" s="75">
        <f t="shared" si="0"/>
        <v>85000</v>
      </c>
      <c r="BD20" s="75">
        <f t="shared" si="0"/>
        <v>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344883</v>
      </c>
      <c r="BI20" s="75">
        <f t="shared" si="0"/>
        <v>52096</v>
      </c>
      <c r="BJ20" s="75">
        <f t="shared" si="0"/>
        <v>133470</v>
      </c>
      <c r="BK20" s="75">
        <f t="shared" si="0"/>
        <v>69960</v>
      </c>
      <c r="BL20" s="75">
        <f t="shared" si="0"/>
        <v>0</v>
      </c>
      <c r="BM20" s="75">
        <f t="shared" si="0"/>
        <v>0</v>
      </c>
      <c r="BN20" s="75">
        <f t="shared" si="0"/>
        <v>0</v>
      </c>
      <c r="BO20" s="75">
        <f aca="true" t="shared" si="1" ref="BO20:CI20">SUM(BO3:BO19)</f>
        <v>6300</v>
      </c>
      <c r="BP20" s="75">
        <f t="shared" si="1"/>
        <v>0</v>
      </c>
      <c r="BQ20" s="75">
        <f t="shared" si="1"/>
        <v>0</v>
      </c>
      <c r="BR20" s="75">
        <f t="shared" si="1"/>
        <v>121000</v>
      </c>
      <c r="BS20" s="75">
        <f t="shared" si="1"/>
        <v>19670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485445</v>
      </c>
      <c r="BY20" s="75">
        <f t="shared" si="1"/>
        <v>243000</v>
      </c>
      <c r="BZ20" s="75">
        <f t="shared" si="1"/>
        <v>10785493</v>
      </c>
      <c r="CA20" s="75">
        <f t="shared" si="1"/>
        <v>4777454</v>
      </c>
      <c r="CB20" s="75">
        <f t="shared" si="1"/>
        <v>250000</v>
      </c>
      <c r="CC20" s="75">
        <f t="shared" si="1"/>
        <v>157986</v>
      </c>
      <c r="CD20" s="75">
        <f t="shared" si="1"/>
        <v>36481828</v>
      </c>
      <c r="CE20" s="75">
        <f t="shared" si="1"/>
        <v>21199606</v>
      </c>
      <c r="CF20" s="75">
        <f t="shared" si="1"/>
        <v>542455</v>
      </c>
      <c r="CG20" s="75">
        <f t="shared" si="1"/>
        <v>264090</v>
      </c>
      <c r="CH20" s="75">
        <f t="shared" si="1"/>
        <v>0</v>
      </c>
      <c r="CI20" s="75">
        <f t="shared" si="1"/>
        <v>0</v>
      </c>
      <c r="CJ20" s="75">
        <f>SUM(CJ3:CJ19)</f>
        <v>2609751</v>
      </c>
      <c r="CK20" s="75">
        <f>SUM(CK3:CK19)</f>
        <v>0</v>
      </c>
      <c r="CL20" s="78">
        <f>SUM(CL3:CL18)</f>
        <v>524433</v>
      </c>
      <c r="CM20" s="78">
        <f>SUM(CM3:CM18)</f>
        <v>503824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25623322</v>
      </c>
      <c r="C22" s="54">
        <f>C20+E20+G20+I20+K20+M20+O20+Q20+S20+AA20+AC20+AE20+AG20+AI20+AK20+AM20+AO20+AQ20+AS20+AU20+AW20+AY20+BA20+BC20+BE20+BG20+BI20+BK20+BM20+U20+W20+Y20+BY20+BU20+BW20+BO20+BQ20+BS20+CM20</f>
        <v>11818511</v>
      </c>
      <c r="D22" s="77"/>
    </row>
    <row r="23" spans="1:21" ht="51">
      <c r="A23" s="48" t="s">
        <v>416</v>
      </c>
      <c r="B23" s="54">
        <f>B20+D20+F20+CF20</f>
        <v>3161855</v>
      </c>
      <c r="C23" s="78">
        <f>C20+E20+G20+CG20</f>
        <v>1998072</v>
      </c>
      <c r="U23" s="80"/>
    </row>
    <row r="24" spans="1:3" ht="38.25">
      <c r="A24" s="48" t="s">
        <v>189</v>
      </c>
      <c r="B24" s="54">
        <f>H20</f>
        <v>3171340</v>
      </c>
      <c r="C24" s="78">
        <f>I20</f>
        <v>1604742</v>
      </c>
    </row>
    <row r="25" spans="1:3" ht="63.75">
      <c r="A25" s="48" t="s">
        <v>190</v>
      </c>
      <c r="B25" s="54">
        <f>J20+T20+V20</f>
        <v>518795</v>
      </c>
      <c r="C25" s="78">
        <f>K20+U20+W20</f>
        <v>331765</v>
      </c>
    </row>
    <row r="26" spans="1:3" ht="38.25">
      <c r="A26" s="48" t="s">
        <v>191</v>
      </c>
      <c r="B26" s="54">
        <f>N20+X20</f>
        <v>104000</v>
      </c>
      <c r="C26" s="78">
        <f>O20+Y20</f>
        <v>48096</v>
      </c>
    </row>
    <row r="27" spans="1:3" ht="89.25">
      <c r="A27" s="48" t="s">
        <v>415</v>
      </c>
      <c r="B27" s="54">
        <f>L20+P20+R20+Z20+AB20+BL20+BN20+BP20+BR20+BT20</f>
        <v>1818073</v>
      </c>
      <c r="C27" s="78">
        <f>M20+Q20+S20+AA20+AC20+BM20+BO20+BQ20+BS20+BU20</f>
        <v>140378</v>
      </c>
    </row>
    <row r="28" spans="1:3" ht="89.25">
      <c r="A28" s="48" t="s">
        <v>192</v>
      </c>
      <c r="B28" s="54">
        <f>AD20</f>
        <v>433543</v>
      </c>
      <c r="C28" s="78">
        <f>AE20</f>
        <v>301470</v>
      </c>
    </row>
    <row r="29" spans="1:3" ht="76.5">
      <c r="A29" s="48" t="s">
        <v>193</v>
      </c>
      <c r="B29" s="54">
        <f>AF20+BD20</f>
        <v>1264949</v>
      </c>
      <c r="C29" s="78">
        <f>AG20+BE20</f>
        <v>621360</v>
      </c>
    </row>
    <row r="30" spans="1:3" ht="89.25">
      <c r="A30" s="48" t="s">
        <v>194</v>
      </c>
      <c r="B30" s="54">
        <f>AH20+AJ20</f>
        <v>12881896</v>
      </c>
      <c r="C30" s="78">
        <f>AI20+AK20</f>
        <v>5788300</v>
      </c>
    </row>
    <row r="31" spans="1:3" ht="153">
      <c r="A31" s="48" t="s">
        <v>195</v>
      </c>
      <c r="B31" s="54">
        <f>AL20+AN20+AP20+AR20+AX20</f>
        <v>336095</v>
      </c>
      <c r="C31" s="78">
        <f>AM20+AO20+AQ20+AS20+AY20</f>
        <v>173003</v>
      </c>
    </row>
    <row r="32" spans="1:3" ht="127.5">
      <c r="A32" s="48" t="s">
        <v>196</v>
      </c>
      <c r="B32" s="54">
        <f>AT20+BF20</f>
        <v>25000</v>
      </c>
      <c r="C32" s="78">
        <f>AU20+BG20</f>
        <v>25000</v>
      </c>
    </row>
    <row r="33" spans="1:3" ht="114.75">
      <c r="A33" s="48" t="s">
        <v>197</v>
      </c>
      <c r="B33" s="54">
        <f>AV20+BH20</f>
        <v>344883</v>
      </c>
      <c r="C33" s="78">
        <f>AW20+BI20</f>
        <v>52096</v>
      </c>
    </row>
    <row r="34" spans="1:3" ht="89.25">
      <c r="A34" s="48" t="s">
        <v>198</v>
      </c>
      <c r="B34" s="54">
        <f>BB20+BJ20</f>
        <v>718470</v>
      </c>
      <c r="C34" s="78">
        <f>BC20+BK20</f>
        <v>154960</v>
      </c>
    </row>
    <row r="35" spans="1:3" ht="127.5">
      <c r="A35" s="48" t="s">
        <v>199</v>
      </c>
      <c r="B35" s="54">
        <f>AZ20+BV20</f>
        <v>377000</v>
      </c>
      <c r="C35" s="78">
        <f>BA20+BW20</f>
        <v>96535</v>
      </c>
    </row>
    <row r="36" spans="1:3" ht="127.5">
      <c r="A36" s="48" t="s">
        <v>200</v>
      </c>
      <c r="B36" s="54">
        <f>BX20</f>
        <v>485445</v>
      </c>
      <c r="C36" s="78">
        <f>BY20</f>
        <v>243000</v>
      </c>
    </row>
    <row r="37" spans="1:3" ht="12.75">
      <c r="A37" s="47" t="s">
        <v>280</v>
      </c>
      <c r="B37" s="78">
        <f>CL20+CJ20</f>
        <v>3134184</v>
      </c>
      <c r="C37" s="78">
        <f>CM20+CK20</f>
        <v>503824</v>
      </c>
    </row>
    <row r="38" spans="1:3" ht="25.5">
      <c r="A38" s="48" t="s">
        <v>201</v>
      </c>
      <c r="B38" s="54">
        <f>SUM(B23:B37)</f>
        <v>28775528</v>
      </c>
      <c r="C38" s="78">
        <f>SUM(C23:C37)</f>
        <v>12082601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11035493</v>
      </c>
      <c r="C40" s="80">
        <f>CC20+CA20</f>
        <v>4935440</v>
      </c>
    </row>
    <row r="41" ht="12.75">
      <c r="A41" s="81" t="s">
        <v>203</v>
      </c>
    </row>
    <row r="42" spans="1:3" ht="12.75">
      <c r="A42" s="79" t="s">
        <v>204</v>
      </c>
      <c r="B42" s="80">
        <f aca="true" t="shared" si="2" ref="B42:C44">CD3</f>
        <v>25641983</v>
      </c>
      <c r="C42" s="80">
        <f t="shared" si="2"/>
        <v>15779680</v>
      </c>
    </row>
    <row r="43" spans="1:3" ht="12.75">
      <c r="A43" s="81" t="s">
        <v>205</v>
      </c>
      <c r="B43" s="80">
        <f t="shared" si="2"/>
        <v>9027764</v>
      </c>
      <c r="C43" s="80">
        <f t="shared" si="2"/>
        <v>4513884</v>
      </c>
    </row>
    <row r="44" spans="1:3" ht="12.75">
      <c r="A44" s="79" t="s">
        <v>206</v>
      </c>
      <c r="B44" s="80">
        <f t="shared" si="2"/>
        <v>1812081</v>
      </c>
      <c r="C44" s="80">
        <f t="shared" si="2"/>
        <v>906042</v>
      </c>
    </row>
    <row r="45" spans="1:3" ht="38.25">
      <c r="A45" s="96" t="s">
        <v>368</v>
      </c>
      <c r="B45" s="80"/>
      <c r="C45" s="80"/>
    </row>
    <row r="46" spans="2:3" ht="12.75">
      <c r="B46" s="80">
        <f>B38+B40+B42+B43+B44+B45</f>
        <v>76292849</v>
      </c>
      <c r="C46" s="80">
        <f>C38+C40+C42+C43+C44+C45</f>
        <v>38217647</v>
      </c>
    </row>
    <row r="49" spans="2:3" ht="12.75">
      <c r="B49" s="80"/>
      <c r="C49" s="80"/>
    </row>
    <row r="51" spans="2:3" ht="12.75">
      <c r="B51" s="80">
        <f>B46-B49</f>
        <v>76292849</v>
      </c>
      <c r="C51" s="80">
        <f>C46-C49</f>
        <v>38217647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workbookViewId="0" topLeftCell="A1">
      <selection activeCell="F3" sqref="F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60" t="s">
        <v>209</v>
      </c>
      <c r="E1" s="8"/>
    </row>
    <row r="3" spans="1:4" ht="12.75">
      <c r="A3" s="167" t="s">
        <v>435</v>
      </c>
      <c r="B3" s="167"/>
      <c r="C3" s="167"/>
      <c r="D3" s="167"/>
    </row>
    <row r="4" spans="1:4" ht="12.75">
      <c r="A4" s="167" t="s">
        <v>0</v>
      </c>
      <c r="B4" s="167"/>
      <c r="C4" s="167"/>
      <c r="D4" s="167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424</v>
      </c>
      <c r="D6" s="56" t="s">
        <v>436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20243099</v>
      </c>
      <c r="D8" s="85">
        <f>SUM(D9:D16)-D13</f>
        <v>9359963</v>
      </c>
      <c r="E8" s="58">
        <f>D8/C8</f>
        <v>0.46237796890683586</v>
      </c>
    </row>
    <row r="9" spans="1:5" ht="18" customHeight="1">
      <c r="A9" s="2" t="s">
        <v>10</v>
      </c>
      <c r="B9" s="3" t="s">
        <v>3</v>
      </c>
      <c r="C9" s="82">
        <f>'dochody wg źródeł'!B40</f>
        <v>11035493</v>
      </c>
      <c r="D9" s="82">
        <f>'dochody wg źródeł'!C40</f>
        <v>4935440</v>
      </c>
      <c r="E9" s="60">
        <f aca="true" t="shared" si="0" ref="E9:E37">D9/C9</f>
        <v>0.4472333043933787</v>
      </c>
    </row>
    <row r="10" spans="1:5" ht="18" customHeight="1">
      <c r="A10" s="2" t="s">
        <v>11</v>
      </c>
      <c r="B10" s="3" t="s">
        <v>4</v>
      </c>
      <c r="C10" s="82">
        <f>'dochody wg źródeł'!B23</f>
        <v>3161855</v>
      </c>
      <c r="D10" s="82">
        <f>'dochody wg źródeł'!C23</f>
        <v>1998072</v>
      </c>
      <c r="E10" s="60">
        <f t="shared" si="0"/>
        <v>0.631930306734496</v>
      </c>
    </row>
    <row r="11" spans="1:6" ht="18" customHeight="1">
      <c r="A11" s="2" t="s">
        <v>12</v>
      </c>
      <c r="B11" s="3" t="s">
        <v>5</v>
      </c>
      <c r="C11" s="82">
        <f>'dochody wg źródeł'!B24</f>
        <v>3171340</v>
      </c>
      <c r="D11" s="82">
        <f>'dochody wg źródeł'!C24</f>
        <v>1604742</v>
      </c>
      <c r="E11" s="60">
        <f t="shared" si="0"/>
        <v>0.5060138616483884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518795</v>
      </c>
      <c r="D12" s="82">
        <f>'dochody wg źródeł'!C25</f>
        <v>331765</v>
      </c>
      <c r="E12" s="60">
        <f t="shared" si="0"/>
        <v>0.6394915139891479</v>
      </c>
      <c r="F12" s="94"/>
      <c r="G12" s="80"/>
    </row>
    <row r="13" spans="1:7" ht="18" customHeight="1">
      <c r="A13" s="2"/>
      <c r="B13" s="3" t="s">
        <v>7</v>
      </c>
      <c r="C13" s="82">
        <f>'dochody wg źródeł'!T20+'dochody wg źródeł'!V20</f>
        <v>278900</v>
      </c>
      <c r="D13" s="82">
        <f>'dochody wg źródeł'!U20+'dochody wg źródeł'!W20</f>
        <v>152344</v>
      </c>
      <c r="E13" s="60">
        <f t="shared" si="0"/>
        <v>0.5462316242380781</v>
      </c>
      <c r="G13" s="77"/>
    </row>
    <row r="14" spans="1:5" ht="18" customHeight="1">
      <c r="A14" s="2" t="s">
        <v>14</v>
      </c>
      <c r="B14" s="3" t="s">
        <v>8</v>
      </c>
      <c r="C14" s="82">
        <f>'dochody wg źródeł'!B26</f>
        <v>104000</v>
      </c>
      <c r="D14" s="82">
        <f>'dochody wg źródeł'!C26</f>
        <v>48096</v>
      </c>
      <c r="E14" s="60">
        <f t="shared" si="0"/>
        <v>0.4624615384615385</v>
      </c>
    </row>
    <row r="15" spans="1:5" ht="18" customHeight="1">
      <c r="A15" s="2" t="s">
        <v>15</v>
      </c>
      <c r="B15" s="3" t="s">
        <v>9</v>
      </c>
      <c r="C15" s="82">
        <f>'dochody wg źródeł'!B27</f>
        <v>1818073</v>
      </c>
      <c r="D15" s="82">
        <f>'dochody wg źródeł'!C27</f>
        <v>140378</v>
      </c>
      <c r="E15" s="60">
        <f t="shared" si="0"/>
        <v>0.07721252116939199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433543</v>
      </c>
      <c r="D16" s="86">
        <f>'dochody wg źródeł'!C28</f>
        <v>301470</v>
      </c>
      <c r="E16" s="62">
        <f t="shared" si="0"/>
        <v>0.695363551020314</v>
      </c>
    </row>
    <row r="17" spans="1:5" s="8" customFormat="1" ht="18" customHeight="1">
      <c r="A17" s="14" t="s">
        <v>17</v>
      </c>
      <c r="B17" s="9" t="s">
        <v>18</v>
      </c>
      <c r="C17" s="85">
        <f>C18+C19+C23+C28+C24+C26+C21</f>
        <v>18360594</v>
      </c>
      <c r="D17" s="85">
        <f>D18+D19+D23+D28+D24+D26+D21</f>
        <v>7266447</v>
      </c>
      <c r="E17" s="58">
        <f t="shared" si="0"/>
        <v>0.39576317628939456</v>
      </c>
    </row>
    <row r="18" spans="1:5" ht="18" customHeight="1">
      <c r="A18" s="2" t="s">
        <v>10</v>
      </c>
      <c r="B18" s="3" t="s">
        <v>19</v>
      </c>
      <c r="C18" s="82">
        <f>'dochody wg źródeł'!B29</f>
        <v>1264949</v>
      </c>
      <c r="D18" s="82">
        <f>'dochody wg źródeł'!C29</f>
        <v>621360</v>
      </c>
      <c r="E18" s="60">
        <f t="shared" si="0"/>
        <v>0.49121347975293866</v>
      </c>
    </row>
    <row r="19" spans="1:5" ht="18" customHeight="1">
      <c r="A19" s="2" t="s">
        <v>11</v>
      </c>
      <c r="B19" s="3" t="s">
        <v>21</v>
      </c>
      <c r="C19" s="82">
        <f>'dochody wg źródeł'!B30-2258896</f>
        <v>10623000</v>
      </c>
      <c r="D19" s="82">
        <f>'dochody wg źródeł'!C30</f>
        <v>5788300</v>
      </c>
      <c r="E19" s="60">
        <f t="shared" si="0"/>
        <v>0.5448837428221783</v>
      </c>
    </row>
    <row r="20" spans="1:5" ht="18" customHeight="1">
      <c r="A20" s="2"/>
      <c r="B20" s="3" t="s">
        <v>20</v>
      </c>
      <c r="C20" s="82">
        <v>552000</v>
      </c>
      <c r="D20" s="82">
        <v>0</v>
      </c>
      <c r="E20" s="60">
        <f t="shared" si="0"/>
        <v>0</v>
      </c>
    </row>
    <row r="21" spans="1:5" ht="25.5">
      <c r="A21" s="2" t="s">
        <v>12</v>
      </c>
      <c r="B21" s="3" t="s">
        <v>422</v>
      </c>
      <c r="C21" s="82">
        <v>2258896</v>
      </c>
      <c r="D21" s="82">
        <v>0</v>
      </c>
      <c r="E21" s="60">
        <f>D21/C21</f>
        <v>0</v>
      </c>
    </row>
    <row r="22" spans="1:5" ht="18" customHeight="1">
      <c r="A22" s="2"/>
      <c r="B22" s="3" t="s">
        <v>20</v>
      </c>
      <c r="C22" s="82">
        <v>1799000</v>
      </c>
      <c r="D22" s="82">
        <v>0</v>
      </c>
      <c r="E22" s="60">
        <f>D22/C22</f>
        <v>0</v>
      </c>
    </row>
    <row r="23" spans="1:5" ht="30.75" customHeight="1">
      <c r="A23" s="17" t="s">
        <v>13</v>
      </c>
      <c r="B23" s="3" t="s">
        <v>22</v>
      </c>
      <c r="C23" s="87">
        <f>'dochody wg źródeł'!B31</f>
        <v>336095</v>
      </c>
      <c r="D23" s="87">
        <f>'dochody wg źródeł'!C31</f>
        <v>173003</v>
      </c>
      <c r="E23" s="62">
        <f t="shared" si="0"/>
        <v>0.5147443431172734</v>
      </c>
    </row>
    <row r="24" spans="1:5" ht="30.75" customHeight="1">
      <c r="A24" s="17" t="s">
        <v>14</v>
      </c>
      <c r="B24" s="154" t="s">
        <v>395</v>
      </c>
      <c r="C24" s="87">
        <f>'dochody wg źródeł'!B37+'dochody wg źródeł'!B45</f>
        <v>3134184</v>
      </c>
      <c r="D24" s="87">
        <f>'dochody wg źródeł'!C37+'dochody wg źródeł'!C45</f>
        <v>503824</v>
      </c>
      <c r="E24" s="62">
        <f>D24/C24</f>
        <v>0.16075125136239607</v>
      </c>
    </row>
    <row r="25" spans="1:5" ht="30.75" customHeight="1">
      <c r="A25" s="17"/>
      <c r="B25" s="110" t="s">
        <v>20</v>
      </c>
      <c r="C25" s="87">
        <f>'dochody wg źródeł'!CJ20</f>
        <v>2609751</v>
      </c>
      <c r="D25" s="87">
        <f>'dochody wg źródeł'!CK20</f>
        <v>0</v>
      </c>
      <c r="E25" s="62">
        <f>D25/C25</f>
        <v>0</v>
      </c>
    </row>
    <row r="26" spans="1:5" ht="30.75" customHeight="1">
      <c r="A26" s="17" t="s">
        <v>15</v>
      </c>
      <c r="B26" s="3" t="s">
        <v>411</v>
      </c>
      <c r="C26" s="87">
        <f>'dochody wg źródeł'!B34</f>
        <v>718470</v>
      </c>
      <c r="D26" s="87">
        <f>'dochody wg źródeł'!C34</f>
        <v>154960</v>
      </c>
      <c r="E26" s="62">
        <f>D26/C26</f>
        <v>0.21568054337689813</v>
      </c>
    </row>
    <row r="27" spans="1:5" ht="30.75" customHeight="1">
      <c r="A27" s="17"/>
      <c r="B27" s="110" t="s">
        <v>20</v>
      </c>
      <c r="C27" s="87">
        <f>'dochody wg źródeł'!BB20</f>
        <v>585000</v>
      </c>
      <c r="D27" s="87">
        <f>'dochody wg źródeł'!BC20</f>
        <v>85000</v>
      </c>
      <c r="E27" s="62">
        <f>D27/C27</f>
        <v>0.1452991452991453</v>
      </c>
    </row>
    <row r="28" spans="1:5" ht="30.75" customHeight="1">
      <c r="A28" s="17" t="s">
        <v>16</v>
      </c>
      <c r="B28" s="3" t="s">
        <v>30</v>
      </c>
      <c r="C28" s="87">
        <f>'dochody wg źródeł'!B32</f>
        <v>25000</v>
      </c>
      <c r="D28" s="87">
        <f>'dochody wg źródeł'!C32</f>
        <v>25000</v>
      </c>
      <c r="E28" s="62">
        <f>D28/C28</f>
        <v>1</v>
      </c>
    </row>
    <row r="29" spans="1:5" s="8" customFormat="1" ht="18" customHeight="1">
      <c r="A29" s="29" t="s">
        <v>23</v>
      </c>
      <c r="B29" s="30" t="s">
        <v>31</v>
      </c>
      <c r="C29" s="88">
        <f>C30+C31+C32</f>
        <v>1207328</v>
      </c>
      <c r="D29" s="88">
        <f>D30+D31+D32</f>
        <v>391631</v>
      </c>
      <c r="E29" s="58">
        <f t="shared" si="0"/>
        <v>0.32437829653582123</v>
      </c>
    </row>
    <row r="30" spans="1:5" ht="30.75" customHeight="1">
      <c r="A30" s="17" t="s">
        <v>10</v>
      </c>
      <c r="B30" s="3" t="s">
        <v>151</v>
      </c>
      <c r="C30" s="87">
        <f>'dochody wg źródeł'!B33</f>
        <v>344883</v>
      </c>
      <c r="D30" s="87">
        <f>'dochody wg źródeł'!C33</f>
        <v>52096</v>
      </c>
      <c r="E30" s="62">
        <f t="shared" si="0"/>
        <v>0.15105412560201575</v>
      </c>
    </row>
    <row r="31" spans="1:5" ht="38.25">
      <c r="A31" s="17" t="s">
        <v>11</v>
      </c>
      <c r="B31" s="154" t="s">
        <v>152</v>
      </c>
      <c r="C31" s="157">
        <f>'dochody wg źródeł'!B35</f>
        <v>377000</v>
      </c>
      <c r="D31" s="157">
        <f>'dochody wg źródeł'!C35</f>
        <v>96535</v>
      </c>
      <c r="E31" s="158">
        <f>D31/C31</f>
        <v>0.2560610079575597</v>
      </c>
    </row>
    <row r="32" spans="1:5" ht="38.25">
      <c r="A32" s="16" t="s">
        <v>12</v>
      </c>
      <c r="B32" s="127" t="s">
        <v>410</v>
      </c>
      <c r="C32" s="86">
        <f>'dochody wg źródeł'!B36</f>
        <v>485445</v>
      </c>
      <c r="D32" s="86">
        <f>'dochody wg źródeł'!C36</f>
        <v>243000</v>
      </c>
      <c r="E32" s="59">
        <f t="shared" si="0"/>
        <v>0.5005716404536045</v>
      </c>
    </row>
    <row r="33" spans="1:5" ht="12.75">
      <c r="A33" s="14" t="s">
        <v>24</v>
      </c>
      <c r="B33" s="30" t="s">
        <v>25</v>
      </c>
      <c r="C33" s="85">
        <f>SUM(C34:C36)</f>
        <v>36481828</v>
      </c>
      <c r="D33" s="85">
        <f>SUM(D34:D36)</f>
        <v>21199606</v>
      </c>
      <c r="E33" s="58">
        <f t="shared" si="0"/>
        <v>0.5811004316998589</v>
      </c>
    </row>
    <row r="34" spans="1:5" s="8" customFormat="1" ht="18" customHeight="1">
      <c r="A34" s="2" t="s">
        <v>10</v>
      </c>
      <c r="B34" s="3" t="s">
        <v>26</v>
      </c>
      <c r="C34" s="87">
        <v>25641983</v>
      </c>
      <c r="D34" s="87">
        <v>15779680</v>
      </c>
      <c r="E34" s="60">
        <f t="shared" si="0"/>
        <v>0.6153845433873035</v>
      </c>
    </row>
    <row r="35" spans="1:5" ht="18" customHeight="1">
      <c r="A35" s="2" t="s">
        <v>11</v>
      </c>
      <c r="B35" s="3" t="s">
        <v>27</v>
      </c>
      <c r="C35" s="87">
        <v>9027764</v>
      </c>
      <c r="D35" s="87">
        <v>4513884</v>
      </c>
      <c r="E35" s="60">
        <f t="shared" si="0"/>
        <v>0.5000002215387996</v>
      </c>
    </row>
    <row r="36" spans="1:5" ht="18" customHeight="1">
      <c r="A36" s="2" t="s">
        <v>12</v>
      </c>
      <c r="B36" s="3" t="s">
        <v>207</v>
      </c>
      <c r="C36" s="87">
        <v>1812081</v>
      </c>
      <c r="D36" s="87">
        <v>906042</v>
      </c>
      <c r="E36" s="60">
        <f>D36/C36</f>
        <v>0.5000008277775663</v>
      </c>
    </row>
    <row r="37" spans="1:5" ht="18" customHeight="1">
      <c r="A37" s="7"/>
      <c r="B37" s="7" t="s">
        <v>28</v>
      </c>
      <c r="C37" s="97">
        <f>C8+C17+C29+C33</f>
        <v>76292849</v>
      </c>
      <c r="D37" s="97">
        <f>D8+D17+D29+D33</f>
        <v>38217647</v>
      </c>
      <c r="E37" s="57">
        <f t="shared" si="0"/>
        <v>0.5009335409665984</v>
      </c>
    </row>
    <row r="38" spans="1:5" s="8" customFormat="1" ht="24.75" customHeight="1">
      <c r="A38"/>
      <c r="B38"/>
      <c r="C38" s="89">
        <v>56886030</v>
      </c>
      <c r="D38" s="89">
        <v>55427378.23</v>
      </c>
      <c r="E38"/>
    </row>
    <row r="39" spans="3:4" ht="12.75">
      <c r="C39" s="90">
        <f>C37-C38</f>
        <v>19406819</v>
      </c>
      <c r="D39" s="90">
        <f>D37-D38</f>
        <v>-17209731.229999997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68" t="s">
        <v>32</v>
      </c>
      <c r="B3" s="168"/>
      <c r="C3" s="168"/>
      <c r="D3" s="168"/>
      <c r="E3" s="168"/>
      <c r="F3" s="168"/>
      <c r="G3" s="168"/>
    </row>
    <row r="4" spans="1:7" ht="15.75">
      <c r="A4" s="168" t="s">
        <v>374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338</v>
      </c>
      <c r="E16" s="40" t="s">
        <v>337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55" t="s">
        <v>337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5" t="s">
        <v>405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10" t="s">
        <v>233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10" t="s">
        <v>343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245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398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396</v>
      </c>
      <c r="E62" s="3" t="s">
        <v>402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10" t="s">
        <v>403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28" t="s">
        <v>223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397</v>
      </c>
      <c r="E81" s="3" t="s">
        <v>337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5" t="s">
        <v>401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255</v>
      </c>
      <c r="E89" s="109" t="s">
        <v>237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10" t="s">
        <v>238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10" t="s">
        <v>239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240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240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10" t="s">
        <v>234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10" t="s">
        <v>230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281</v>
      </c>
      <c r="E105" s="109" t="s">
        <v>346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28" t="s">
        <v>398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252</v>
      </c>
      <c r="E109" s="110" t="s">
        <v>233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10" t="s">
        <v>233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10" t="s">
        <v>337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365</v>
      </c>
      <c r="E121" s="110" t="s">
        <v>404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283</v>
      </c>
      <c r="E122" s="110" t="s">
        <v>405</v>
      </c>
      <c r="F122" s="19">
        <v>340000</v>
      </c>
      <c r="G122" s="156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398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216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10" t="s">
        <v>337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282</v>
      </c>
      <c r="E135" s="110" t="s">
        <v>337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284</v>
      </c>
      <c r="E136" s="109" t="s">
        <v>403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406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407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250</v>
      </c>
      <c r="E140" s="40" t="s">
        <v>230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245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10" t="s">
        <v>285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399</v>
      </c>
      <c r="E148" s="3" t="s">
        <v>408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252</v>
      </c>
      <c r="E152" s="109" t="s">
        <v>285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10" t="s">
        <v>367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347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393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400</v>
      </c>
      <c r="E164" s="3" t="s">
        <v>409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250</v>
      </c>
      <c r="E170" s="40" t="s">
        <v>230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250</v>
      </c>
      <c r="E174" s="40" t="s">
        <v>230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10" t="s">
        <v>231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10" t="s">
        <v>337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10" t="s">
        <v>337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10" t="s">
        <v>351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252</v>
      </c>
      <c r="E188" s="109" t="s">
        <v>287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6" t="s">
        <v>250</v>
      </c>
      <c r="E189" s="69" t="s">
        <v>230</v>
      </c>
      <c r="F189" s="137">
        <v>4000</v>
      </c>
      <c r="G189" s="137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353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352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248</v>
      </c>
      <c r="E192" s="40" t="s">
        <v>228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284</v>
      </c>
      <c r="E195" s="110" t="s">
        <v>231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340</v>
      </c>
      <c r="E196" s="110" t="s">
        <v>231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68" t="s">
        <v>86</v>
      </c>
      <c r="B3" s="168"/>
      <c r="C3" s="168"/>
      <c r="D3" s="168"/>
      <c r="E3" s="168"/>
      <c r="F3" s="168"/>
      <c r="G3" s="168"/>
    </row>
    <row r="4" spans="1:7" ht="15.75">
      <c r="A4" s="168" t="s">
        <v>376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30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371</v>
      </c>
      <c r="E19" s="40" t="s">
        <v>299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379</v>
      </c>
      <c r="E20" s="40" t="s">
        <v>381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380</v>
      </c>
      <c r="E21" s="40" t="s">
        <v>316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382</v>
      </c>
      <c r="F49" s="19">
        <v>220000</v>
      </c>
      <c r="G49" s="142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394</v>
      </c>
      <c r="F50" s="10">
        <f>F51</f>
        <v>3000000</v>
      </c>
      <c r="G50" s="146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0" t="s">
        <v>304</v>
      </c>
      <c r="F51" s="18">
        <v>3000000</v>
      </c>
      <c r="G51" s="141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311</v>
      </c>
      <c r="F65" s="12">
        <v>162</v>
      </c>
      <c r="G65" s="130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356</v>
      </c>
      <c r="F74" s="19">
        <v>124000</v>
      </c>
      <c r="G74" s="142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356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381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383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357</v>
      </c>
      <c r="F167" s="19">
        <v>407000</v>
      </c>
      <c r="G167" s="142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383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27" t="s">
        <v>358</v>
      </c>
      <c r="F190" s="18">
        <v>900</v>
      </c>
      <c r="G190" s="141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384</v>
      </c>
      <c r="F222" s="19">
        <v>60000</v>
      </c>
      <c r="G222" s="142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1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385</v>
      </c>
      <c r="F228" s="12">
        <v>30000</v>
      </c>
      <c r="G228" s="130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386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387</v>
      </c>
      <c r="F230" s="27">
        <f>F231</f>
        <v>5000</v>
      </c>
      <c r="G230" s="148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388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412</v>
      </c>
      <c r="F234" s="138">
        <v>1348759</v>
      </c>
      <c r="G234" s="139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42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1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389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389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390</v>
      </c>
      <c r="F292" s="138">
        <v>142884</v>
      </c>
      <c r="G292" s="139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391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389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389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360</v>
      </c>
      <c r="F452" s="138">
        <v>1256404</v>
      </c>
      <c r="G452" s="139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392</v>
      </c>
      <c r="F453" s="150">
        <v>8596</v>
      </c>
      <c r="G453" s="151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360</v>
      </c>
      <c r="F503" s="138">
        <v>279952</v>
      </c>
      <c r="G503" s="139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8" t="s">
        <v>336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393</v>
      </c>
      <c r="F514" s="27">
        <f>F515+F516+F517+F518+F519</f>
        <v>15000</v>
      </c>
      <c r="G514" s="148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1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294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296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295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297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298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300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303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304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305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291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307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308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310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311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312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313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315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383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389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53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1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334</v>
      </c>
      <c r="F682" s="19">
        <v>20000</v>
      </c>
      <c r="G682" s="142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3">
      <selection activeCell="F1" sqref="F1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10.140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68" t="s">
        <v>139</v>
      </c>
      <c r="B3" s="168"/>
      <c r="C3" s="168"/>
      <c r="D3" s="168"/>
      <c r="E3" s="168"/>
      <c r="F3" s="168"/>
      <c r="G3" s="143"/>
    </row>
    <row r="4" spans="1:7" ht="15.75">
      <c r="A4" s="168" t="s">
        <v>378</v>
      </c>
      <c r="B4" s="168"/>
      <c r="C4" s="168"/>
      <c r="D4" s="168"/>
      <c r="E4" s="168"/>
      <c r="F4" s="168"/>
      <c r="G4" s="143"/>
    </row>
    <row r="5" spans="1:7" ht="15.75">
      <c r="A5" s="168" t="s">
        <v>423</v>
      </c>
      <c r="B5" s="168"/>
      <c r="C5" s="168"/>
      <c r="D5" s="168"/>
      <c r="E5" s="168"/>
      <c r="F5" s="168"/>
      <c r="G5" s="143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424</v>
      </c>
      <c r="F7" s="93" t="s">
        <v>425</v>
      </c>
      <c r="G7" s="93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5" t="s">
        <v>10</v>
      </c>
      <c r="B9" s="114" t="s">
        <v>418</v>
      </c>
      <c r="C9" s="116" t="s">
        <v>220</v>
      </c>
      <c r="D9" s="117" t="s">
        <v>419</v>
      </c>
      <c r="E9" s="118">
        <v>2351000</v>
      </c>
      <c r="F9" s="119">
        <v>0</v>
      </c>
      <c r="G9" s="144">
        <f>F9/E9</f>
        <v>0</v>
      </c>
      <c r="H9" s="114" t="s">
        <v>414</v>
      </c>
    </row>
    <row r="10" spans="1:11" ht="38.25">
      <c r="A10" s="115" t="s">
        <v>11</v>
      </c>
      <c r="B10" s="114" t="s">
        <v>426</v>
      </c>
      <c r="C10" s="116" t="s">
        <v>143</v>
      </c>
      <c r="D10" s="117" t="s">
        <v>214</v>
      </c>
      <c r="E10" s="118">
        <v>250000</v>
      </c>
      <c r="F10" s="120">
        <v>0</v>
      </c>
      <c r="G10" s="144">
        <f aca="true" t="shared" si="0" ref="G10:G22">F10/E10</f>
        <v>0</v>
      </c>
      <c r="H10" s="114" t="s">
        <v>414</v>
      </c>
      <c r="K10" s="80">
        <f>SUM(F9:F20)</f>
        <v>283118</v>
      </c>
    </row>
    <row r="11" spans="1:11" ht="38.25">
      <c r="A11" s="47" t="s">
        <v>12</v>
      </c>
      <c r="B11" s="114" t="s">
        <v>427</v>
      </c>
      <c r="C11" s="116" t="s">
        <v>143</v>
      </c>
      <c r="D11" s="117" t="s">
        <v>144</v>
      </c>
      <c r="E11" s="121">
        <v>50000</v>
      </c>
      <c r="F11" s="122">
        <v>0</v>
      </c>
      <c r="G11" s="144">
        <f t="shared" si="0"/>
        <v>0</v>
      </c>
      <c r="H11" s="114" t="s">
        <v>437</v>
      </c>
      <c r="K11" s="80">
        <v>15000</v>
      </c>
    </row>
    <row r="12" spans="1:11" ht="38.25">
      <c r="A12" s="47" t="s">
        <v>13</v>
      </c>
      <c r="B12" s="114" t="s">
        <v>420</v>
      </c>
      <c r="C12" s="116" t="s">
        <v>143</v>
      </c>
      <c r="D12" s="117" t="s">
        <v>144</v>
      </c>
      <c r="E12" s="121">
        <v>263991</v>
      </c>
      <c r="F12" s="122">
        <v>259561</v>
      </c>
      <c r="G12" s="144">
        <f t="shared" si="0"/>
        <v>0.9832191248944093</v>
      </c>
      <c r="H12" s="114" t="s">
        <v>438</v>
      </c>
      <c r="K12" s="80">
        <v>87604</v>
      </c>
    </row>
    <row r="13" spans="1:11" ht="38.25">
      <c r="A13" s="47" t="s">
        <v>14</v>
      </c>
      <c r="B13" s="114" t="s">
        <v>428</v>
      </c>
      <c r="C13" s="116" t="s">
        <v>143</v>
      </c>
      <c r="D13" s="117" t="s">
        <v>144</v>
      </c>
      <c r="E13" s="121">
        <v>200000</v>
      </c>
      <c r="F13" s="122">
        <v>0</v>
      </c>
      <c r="G13" s="144">
        <f t="shared" si="0"/>
        <v>0</v>
      </c>
      <c r="H13" s="114" t="s">
        <v>444</v>
      </c>
      <c r="K13" s="80">
        <v>710579</v>
      </c>
    </row>
    <row r="14" spans="1:11" ht="38.25">
      <c r="A14" s="47" t="s">
        <v>15</v>
      </c>
      <c r="B14" s="114" t="s">
        <v>413</v>
      </c>
      <c r="C14" s="116" t="s">
        <v>143</v>
      </c>
      <c r="D14" s="117" t="s">
        <v>144</v>
      </c>
      <c r="E14" s="121">
        <v>120000</v>
      </c>
      <c r="F14" s="122">
        <v>0</v>
      </c>
      <c r="G14" s="144">
        <f t="shared" si="0"/>
        <v>0</v>
      </c>
      <c r="H14" s="114" t="s">
        <v>414</v>
      </c>
      <c r="K14" s="80">
        <v>334997</v>
      </c>
    </row>
    <row r="15" spans="1:11" ht="76.5">
      <c r="A15" s="47" t="s">
        <v>16</v>
      </c>
      <c r="B15" s="161" t="s">
        <v>439</v>
      </c>
      <c r="C15" s="116" t="s">
        <v>143</v>
      </c>
      <c r="D15" s="117" t="s">
        <v>144</v>
      </c>
      <c r="E15" s="123">
        <v>100000</v>
      </c>
      <c r="F15" s="122">
        <v>0</v>
      </c>
      <c r="G15" s="144">
        <f t="shared" si="0"/>
        <v>0</v>
      </c>
      <c r="H15" s="114" t="s">
        <v>441</v>
      </c>
      <c r="K15" s="80">
        <f>SUM(K10:K14)</f>
        <v>1431298</v>
      </c>
    </row>
    <row r="16" spans="1:11" ht="51">
      <c r="A16" s="47" t="s">
        <v>77</v>
      </c>
      <c r="B16" s="159" t="s">
        <v>440</v>
      </c>
      <c r="C16" s="116" t="s">
        <v>143</v>
      </c>
      <c r="D16" s="117" t="s">
        <v>144</v>
      </c>
      <c r="E16" s="121">
        <v>50000</v>
      </c>
      <c r="F16" s="122">
        <v>0</v>
      </c>
      <c r="G16" s="144">
        <f t="shared" si="0"/>
        <v>0</v>
      </c>
      <c r="H16" s="124" t="s">
        <v>441</v>
      </c>
      <c r="K16" s="80">
        <v>2394307</v>
      </c>
    </row>
    <row r="17" spans="1:11" ht="38.25">
      <c r="A17" s="47" t="s">
        <v>78</v>
      </c>
      <c r="B17" s="114" t="s">
        <v>429</v>
      </c>
      <c r="C17" s="116" t="s">
        <v>220</v>
      </c>
      <c r="D17" s="117" t="s">
        <v>430</v>
      </c>
      <c r="E17" s="121">
        <v>5200</v>
      </c>
      <c r="F17" s="122">
        <v>4561</v>
      </c>
      <c r="G17" s="144">
        <f t="shared" si="0"/>
        <v>0.8771153846153846</v>
      </c>
      <c r="H17" s="114" t="s">
        <v>438</v>
      </c>
      <c r="K17" s="80">
        <f>K15-K16</f>
        <v>-963009</v>
      </c>
    </row>
    <row r="18" spans="1:8" ht="63.75">
      <c r="A18" s="98" t="s">
        <v>79</v>
      </c>
      <c r="B18" s="124" t="s">
        <v>431</v>
      </c>
      <c r="C18" s="125" t="s">
        <v>220</v>
      </c>
      <c r="D18" s="126" t="s">
        <v>432</v>
      </c>
      <c r="E18" s="123">
        <v>54800</v>
      </c>
      <c r="F18" s="122">
        <v>17896</v>
      </c>
      <c r="G18" s="144">
        <f t="shared" si="0"/>
        <v>0.3265693430656934</v>
      </c>
      <c r="H18" s="124" t="s">
        <v>443</v>
      </c>
    </row>
    <row r="19" spans="1:8" ht="51">
      <c r="A19" s="98" t="s">
        <v>80</v>
      </c>
      <c r="B19" s="124" t="s">
        <v>377</v>
      </c>
      <c r="C19" s="125" t="s">
        <v>220</v>
      </c>
      <c r="D19" s="126" t="s">
        <v>221</v>
      </c>
      <c r="E19" s="123">
        <v>500000</v>
      </c>
      <c r="F19" s="122">
        <v>1100</v>
      </c>
      <c r="G19" s="144">
        <f t="shared" si="0"/>
        <v>0.0022</v>
      </c>
      <c r="H19" s="124" t="s">
        <v>414</v>
      </c>
    </row>
    <row r="20" spans="1:8" ht="63.75">
      <c r="A20" s="47" t="s">
        <v>81</v>
      </c>
      <c r="B20" s="114" t="s">
        <v>421</v>
      </c>
      <c r="C20" s="116" t="s">
        <v>220</v>
      </c>
      <c r="D20" s="117" t="s">
        <v>218</v>
      </c>
      <c r="E20" s="121">
        <v>915393</v>
      </c>
      <c r="F20" s="122">
        <v>0</v>
      </c>
      <c r="G20" s="144">
        <f t="shared" si="0"/>
        <v>0</v>
      </c>
      <c r="H20" s="114" t="s">
        <v>442</v>
      </c>
    </row>
    <row r="21" spans="1:8" ht="51">
      <c r="A21" s="47" t="s">
        <v>82</v>
      </c>
      <c r="B21" s="114" t="s">
        <v>433</v>
      </c>
      <c r="C21" s="116" t="s">
        <v>220</v>
      </c>
      <c r="D21" s="117" t="s">
        <v>434</v>
      </c>
      <c r="E21" s="121">
        <v>2172056</v>
      </c>
      <c r="F21" s="122">
        <v>0</v>
      </c>
      <c r="G21" s="144">
        <f t="shared" si="0"/>
        <v>0</v>
      </c>
      <c r="H21" s="114" t="s">
        <v>414</v>
      </c>
    </row>
    <row r="22" spans="1:8" s="8" customFormat="1" ht="25.5" customHeight="1">
      <c r="A22" s="162" t="s">
        <v>76</v>
      </c>
      <c r="B22" s="163"/>
      <c r="C22" s="163"/>
      <c r="D22" s="164"/>
      <c r="E22" s="13">
        <f>E9+E10+E11+E12+E13+E14+E15+E16+E17+E18+E19+E20+E21</f>
        <v>7032440</v>
      </c>
      <c r="F22" s="13">
        <f>SUM(F9:F21)</f>
        <v>283118</v>
      </c>
      <c r="G22" s="145">
        <f t="shared" si="0"/>
        <v>0.04025885752313564</v>
      </c>
      <c r="H22" s="7"/>
    </row>
    <row r="23" spans="2:3" ht="12.75">
      <c r="B23" s="53"/>
      <c r="C23" s="53"/>
    </row>
    <row r="24" spans="2:3" ht="12.75">
      <c r="B24" s="53"/>
      <c r="C24" s="53"/>
    </row>
    <row r="25" spans="2:3" ht="12.75">
      <c r="B25" s="53"/>
      <c r="C25" s="53"/>
    </row>
  </sheetData>
  <mergeCells count="4">
    <mergeCell ref="A3:F3"/>
    <mergeCell ref="A4:F4"/>
    <mergeCell ref="A5:F5"/>
    <mergeCell ref="A22:D22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 topLeftCell="A16">
      <selection activeCell="A27" sqref="A2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67" t="s">
        <v>122</v>
      </c>
      <c r="B3" s="167"/>
    </row>
    <row r="4" spans="1:2" ht="12.75">
      <c r="A4" s="167" t="s">
        <v>423</v>
      </c>
      <c r="B4" s="167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0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0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0</v>
      </c>
    </row>
    <row r="15" spans="1:3" ht="18" customHeight="1">
      <c r="A15" s="2" t="s">
        <v>15</v>
      </c>
      <c r="B15" s="3" t="s">
        <v>130</v>
      </c>
      <c r="C15" s="11">
        <f>C8+C10+C11+C13+C14</f>
        <v>0</v>
      </c>
    </row>
    <row r="16" spans="1:3" ht="18" customHeight="1">
      <c r="A16" s="2" t="s">
        <v>16</v>
      </c>
      <c r="B16" s="3" t="s">
        <v>131</v>
      </c>
      <c r="C16" s="12">
        <v>38217647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38217647</v>
      </c>
    </row>
    <row r="18" spans="1:3" ht="18" customHeight="1">
      <c r="A18" s="2"/>
      <c r="B18" s="9" t="s">
        <v>133</v>
      </c>
      <c r="C18" s="92">
        <v>0</v>
      </c>
    </row>
    <row r="19" spans="1:3" ht="18" customHeight="1">
      <c r="A19" s="2" t="s">
        <v>78</v>
      </c>
      <c r="B19" s="3" t="s">
        <v>153</v>
      </c>
      <c r="C19" s="11">
        <v>0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417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0</v>
      </c>
    </row>
    <row r="25" spans="1:3" ht="18" customHeight="1">
      <c r="A25" s="2">
        <v>14</v>
      </c>
      <c r="B25" s="3" t="s">
        <v>138</v>
      </c>
      <c r="C25" s="11">
        <v>34658682</v>
      </c>
    </row>
    <row r="26" spans="1:3" s="8" customFormat="1" ht="24.75" customHeight="1">
      <c r="A26" s="25" t="s">
        <v>84</v>
      </c>
      <c r="B26" s="26" t="s">
        <v>155</v>
      </c>
      <c r="C26" s="13">
        <f>C24+C25</f>
        <v>34658682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" sqref="D1:E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68" t="s">
        <v>115</v>
      </c>
      <c r="B3" s="168"/>
      <c r="C3" s="168"/>
      <c r="D3" s="168"/>
      <c r="E3" s="168"/>
    </row>
    <row r="4" spans="1:5" ht="15.75">
      <c r="A4" s="168" t="s">
        <v>116</v>
      </c>
      <c r="B4" s="168"/>
      <c r="C4" s="168"/>
      <c r="D4" s="168"/>
      <c r="E4" s="168"/>
    </row>
    <row r="5" spans="1:5" ht="15.75">
      <c r="A5" s="168" t="s">
        <v>423</v>
      </c>
      <c r="B5" s="168"/>
      <c r="C5" s="168"/>
      <c r="D5" s="168"/>
      <c r="E5" s="168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15000</v>
      </c>
      <c r="E9" s="10">
        <f>SUM(E10)</f>
        <v>3280</v>
      </c>
    </row>
    <row r="10" spans="1:5" ht="30.75" customHeight="1">
      <c r="A10" s="15"/>
      <c r="B10" s="39" t="s">
        <v>36</v>
      </c>
      <c r="C10" s="6" t="s">
        <v>37</v>
      </c>
      <c r="D10" s="18">
        <v>15000</v>
      </c>
      <c r="E10" s="18">
        <v>3280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120300</v>
      </c>
      <c r="E11" s="51">
        <f>SUM(E12)</f>
        <v>116462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120300</v>
      </c>
      <c r="E12" s="12">
        <v>116462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338200</v>
      </c>
      <c r="E13" s="10">
        <f>SUM(E14:E17)</f>
        <v>229510</v>
      </c>
    </row>
    <row r="14" spans="1:5" ht="30.75" customHeight="1">
      <c r="A14" s="2"/>
      <c r="B14" s="17">
        <v>71012</v>
      </c>
      <c r="C14" s="3" t="s">
        <v>49</v>
      </c>
      <c r="D14" s="19">
        <v>59000</v>
      </c>
      <c r="E14" s="19">
        <v>59000</v>
      </c>
    </row>
    <row r="15" spans="1:5" ht="30.75" customHeight="1">
      <c r="A15" s="2"/>
      <c r="B15" s="17">
        <v>71013</v>
      </c>
      <c r="C15" s="3" t="s">
        <v>55</v>
      </c>
      <c r="D15" s="19">
        <v>75000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0</v>
      </c>
    </row>
    <row r="17" spans="1:5" ht="18" customHeight="1">
      <c r="A17" s="15"/>
      <c r="B17" s="15">
        <v>71015</v>
      </c>
      <c r="C17" s="6" t="s">
        <v>51</v>
      </c>
      <c r="D17" s="12">
        <v>191600</v>
      </c>
      <c r="E17" s="12">
        <v>170510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153300</v>
      </c>
      <c r="E18" s="10">
        <f>SUM(E19:E20)</f>
        <v>152024</v>
      </c>
    </row>
    <row r="19" spans="1:5" ht="18" customHeight="1">
      <c r="A19" s="2"/>
      <c r="B19" s="2">
        <v>75011</v>
      </c>
      <c r="C19" s="3" t="s">
        <v>53</v>
      </c>
      <c r="D19" s="11">
        <v>131300</v>
      </c>
      <c r="E19" s="11">
        <v>131300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2">
        <v>20724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s="8" customFormat="1" ht="30.75" customHeight="1">
      <c r="A23" s="23">
        <v>754</v>
      </c>
      <c r="B23" s="14"/>
      <c r="C23" s="9" t="s">
        <v>87</v>
      </c>
      <c r="D23" s="27">
        <f>SUM(D24:D25)</f>
        <v>2627000</v>
      </c>
      <c r="E23" s="27">
        <f>SUM(E24:E25)</f>
        <v>2247220</v>
      </c>
    </row>
    <row r="24" spans="1:5" ht="30.75" customHeight="1">
      <c r="A24" s="2"/>
      <c r="B24" s="17">
        <v>75411</v>
      </c>
      <c r="C24" s="3" t="s">
        <v>59</v>
      </c>
      <c r="D24" s="19">
        <v>2622000</v>
      </c>
      <c r="E24" s="19">
        <v>2247220</v>
      </c>
    </row>
    <row r="25" spans="1:5" ht="18" customHeight="1">
      <c r="A25" s="2"/>
      <c r="B25" s="2">
        <v>75414</v>
      </c>
      <c r="C25" s="3" t="s">
        <v>60</v>
      </c>
      <c r="D25" s="11">
        <v>5000</v>
      </c>
      <c r="E25" s="19">
        <v>0</v>
      </c>
    </row>
    <row r="26" spans="1:5" s="8" customFormat="1" ht="18" customHeight="1">
      <c r="A26" s="29">
        <v>851</v>
      </c>
      <c r="B26" s="29"/>
      <c r="C26" s="30" t="s">
        <v>65</v>
      </c>
      <c r="D26" s="33">
        <f>SUM(D27:D27)</f>
        <v>2301300</v>
      </c>
      <c r="E26" s="33">
        <f>SUM(E27:E27)</f>
        <v>2290975</v>
      </c>
    </row>
    <row r="27" spans="1:5" ht="43.5" customHeight="1">
      <c r="A27" s="15"/>
      <c r="B27" s="16">
        <v>85156</v>
      </c>
      <c r="C27" s="6" t="s">
        <v>92</v>
      </c>
      <c r="D27" s="18">
        <v>2301300</v>
      </c>
      <c r="E27" s="18">
        <v>2290975</v>
      </c>
    </row>
    <row r="28" spans="1:5" s="8" customFormat="1" ht="30.75" customHeight="1">
      <c r="A28" s="23">
        <v>852</v>
      </c>
      <c r="B28" s="14"/>
      <c r="C28" s="128" t="s">
        <v>66</v>
      </c>
      <c r="D28" s="27">
        <f>SUM(D29:D29)</f>
        <v>18000</v>
      </c>
      <c r="E28" s="27">
        <f>SUM(E29:E29)</f>
        <v>16487</v>
      </c>
    </row>
    <row r="29" spans="1:5" s="8" customFormat="1" ht="30.75" customHeight="1">
      <c r="A29" s="91"/>
      <c r="B29" s="68">
        <v>85205</v>
      </c>
      <c r="C29" s="69" t="s">
        <v>336</v>
      </c>
      <c r="D29" s="42">
        <v>18000</v>
      </c>
      <c r="E29" s="42">
        <v>16487</v>
      </c>
    </row>
    <row r="30" spans="1:5" s="8" customFormat="1" ht="30.75" customHeight="1">
      <c r="A30" s="23">
        <v>853</v>
      </c>
      <c r="B30" s="14"/>
      <c r="C30" s="9" t="s">
        <v>69</v>
      </c>
      <c r="D30" s="27">
        <f>D31</f>
        <v>215200</v>
      </c>
      <c r="E30" s="27">
        <f>E31</f>
        <v>211022</v>
      </c>
    </row>
    <row r="31" spans="1:5" ht="30.75" customHeight="1">
      <c r="A31" s="2"/>
      <c r="B31" s="17">
        <v>85321</v>
      </c>
      <c r="C31" s="3" t="s">
        <v>70</v>
      </c>
      <c r="D31" s="19">
        <v>215200</v>
      </c>
      <c r="E31" s="19">
        <v>211022</v>
      </c>
    </row>
    <row r="32" spans="1:5" s="8" customFormat="1" ht="25.5" customHeight="1">
      <c r="A32" s="7"/>
      <c r="B32" s="7"/>
      <c r="C32" s="46" t="s">
        <v>120</v>
      </c>
      <c r="D32" s="13">
        <f>D9+D11+D13+D18+D23+D26+D28+D30</f>
        <v>5788300</v>
      </c>
      <c r="E32" s="13">
        <f>E9+E11+E13+E18+E30+E23+E26+E28</f>
        <v>5266980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68" t="s">
        <v>259</v>
      </c>
      <c r="C3" s="168"/>
      <c r="D3" s="168"/>
      <c r="E3" s="168"/>
      <c r="F3" s="168"/>
    </row>
    <row r="4" spans="2:6" ht="15.75">
      <c r="B4" s="168" t="s">
        <v>260</v>
      </c>
      <c r="C4" s="168"/>
      <c r="D4" s="168"/>
      <c r="E4" s="168"/>
      <c r="F4" s="168"/>
    </row>
    <row r="5" spans="2:6" ht="15.75">
      <c r="B5" s="168"/>
      <c r="C5" s="168"/>
      <c r="D5" s="168"/>
      <c r="E5" s="168"/>
      <c r="F5" s="168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69" t="s">
        <v>146</v>
      </c>
      <c r="B9" s="4" t="s">
        <v>10</v>
      </c>
      <c r="C9" s="48" t="s">
        <v>262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0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0"/>
      <c r="B11" s="4" t="s">
        <v>11</v>
      </c>
      <c r="C11" s="48" t="s">
        <v>263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0"/>
      <c r="B12" s="4" t="s">
        <v>12</v>
      </c>
      <c r="C12" s="48" t="s">
        <v>264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0"/>
      <c r="B13" s="4" t="s">
        <v>13</v>
      </c>
      <c r="C13" s="48" t="s">
        <v>265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0"/>
      <c r="B14" s="4" t="s">
        <v>14</v>
      </c>
      <c r="C14" s="48" t="s">
        <v>266</v>
      </c>
      <c r="D14" s="55" t="s">
        <v>214</v>
      </c>
      <c r="E14" s="54">
        <v>50000</v>
      </c>
      <c r="F14" s="54">
        <v>0</v>
      </c>
      <c r="H14" s="71"/>
    </row>
    <row r="15" spans="1:8" ht="25.5">
      <c r="A15" s="170"/>
      <c r="B15" s="4" t="s">
        <v>15</v>
      </c>
      <c r="C15" s="48" t="s">
        <v>267</v>
      </c>
      <c r="D15" s="55" t="s">
        <v>218</v>
      </c>
      <c r="E15" s="54">
        <v>351000</v>
      </c>
      <c r="F15" s="54">
        <v>0</v>
      </c>
      <c r="H15" s="71"/>
    </row>
    <row r="16" spans="1:8" ht="38.25">
      <c r="A16" s="170"/>
      <c r="B16" s="4" t="s">
        <v>16</v>
      </c>
      <c r="C16" s="48" t="s">
        <v>268</v>
      </c>
      <c r="D16" s="55" t="s">
        <v>275</v>
      </c>
      <c r="E16" s="54">
        <v>176570</v>
      </c>
      <c r="F16" s="54">
        <v>6400</v>
      </c>
      <c r="H16" s="71"/>
    </row>
    <row r="17" spans="1:8" ht="38.25">
      <c r="A17" s="170"/>
      <c r="B17" s="4" t="s">
        <v>77</v>
      </c>
      <c r="C17" s="48" t="s">
        <v>269</v>
      </c>
      <c r="D17" s="55" t="s">
        <v>219</v>
      </c>
      <c r="E17" s="54">
        <v>484430</v>
      </c>
      <c r="F17" s="54">
        <v>484430</v>
      </c>
      <c r="H17" s="71"/>
    </row>
    <row r="18" spans="1:8" ht="51">
      <c r="A18" s="170"/>
      <c r="B18" s="4" t="s">
        <v>78</v>
      </c>
      <c r="C18" s="48" t="s">
        <v>270</v>
      </c>
      <c r="D18" s="55" t="s">
        <v>219</v>
      </c>
      <c r="E18" s="54">
        <v>44500</v>
      </c>
      <c r="F18" s="54">
        <v>44500</v>
      </c>
      <c r="H18" s="71"/>
    </row>
    <row r="19" spans="1:8" ht="51">
      <c r="A19" s="170"/>
      <c r="B19" s="4" t="s">
        <v>79</v>
      </c>
      <c r="C19" s="48" t="s">
        <v>271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0"/>
      <c r="B20" s="4" t="s">
        <v>80</v>
      </c>
      <c r="C20" s="48" t="s">
        <v>272</v>
      </c>
      <c r="D20" s="55" t="s">
        <v>276</v>
      </c>
      <c r="E20" s="54">
        <v>18000</v>
      </c>
      <c r="F20" s="54">
        <v>18000</v>
      </c>
      <c r="H20" s="71"/>
    </row>
    <row r="21" spans="1:8" ht="38.25">
      <c r="A21" s="170"/>
      <c r="B21" s="4">
        <v>12</v>
      </c>
      <c r="C21" s="48" t="s">
        <v>273</v>
      </c>
      <c r="D21" s="55" t="s">
        <v>277</v>
      </c>
      <c r="E21" s="54">
        <v>10000</v>
      </c>
      <c r="F21" s="54">
        <v>10000</v>
      </c>
      <c r="H21" s="71"/>
    </row>
    <row r="22" spans="1:10" ht="38.25">
      <c r="A22" s="170"/>
      <c r="B22" s="4">
        <v>13</v>
      </c>
      <c r="C22" s="48" t="s">
        <v>274</v>
      </c>
      <c r="D22" s="55" t="s">
        <v>278</v>
      </c>
      <c r="E22" s="54">
        <v>45000</v>
      </c>
      <c r="F22" s="54">
        <v>45000</v>
      </c>
      <c r="H22" s="71"/>
      <c r="J22" s="113"/>
    </row>
    <row r="23" spans="1:8" ht="12.75" hidden="1">
      <c r="A23" s="170"/>
      <c r="B23" s="4" t="s">
        <v>79</v>
      </c>
      <c r="C23" s="48"/>
      <c r="D23" s="55"/>
      <c r="E23" s="54"/>
      <c r="F23" s="54"/>
      <c r="H23" s="71"/>
    </row>
    <row r="24" spans="1:8" ht="12.75" hidden="1">
      <c r="A24" s="170"/>
      <c r="B24" s="4" t="s">
        <v>81</v>
      </c>
      <c r="C24" s="48"/>
      <c r="D24" s="55"/>
      <c r="E24" s="54"/>
      <c r="F24" s="54"/>
      <c r="H24" s="71"/>
    </row>
    <row r="25" spans="1:8" ht="12.75" hidden="1">
      <c r="A25" s="170"/>
      <c r="B25" s="4" t="s">
        <v>82</v>
      </c>
      <c r="C25" s="48"/>
      <c r="D25" s="55"/>
      <c r="E25" s="54"/>
      <c r="F25" s="54"/>
      <c r="H25" s="71"/>
    </row>
    <row r="26" spans="1:8" ht="12.75" hidden="1">
      <c r="A26" s="170"/>
      <c r="B26" s="4" t="s">
        <v>83</v>
      </c>
      <c r="C26" s="48"/>
      <c r="D26" s="55"/>
      <c r="E26" s="54"/>
      <c r="F26" s="54"/>
      <c r="H26" s="71"/>
    </row>
    <row r="27" spans="1:8" ht="12.75" hidden="1">
      <c r="A27" s="170"/>
      <c r="B27" s="4" t="s">
        <v>84</v>
      </c>
      <c r="C27" s="48"/>
      <c r="D27" s="55"/>
      <c r="E27" s="54"/>
      <c r="F27" s="54"/>
      <c r="H27" s="71"/>
    </row>
    <row r="28" spans="1:8" ht="12.75" hidden="1">
      <c r="A28" s="169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0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0"/>
      <c r="B30" s="4" t="s">
        <v>100</v>
      </c>
      <c r="C30" s="48"/>
      <c r="D30" s="5"/>
      <c r="E30" s="54"/>
      <c r="F30" s="54"/>
      <c r="H30" s="71"/>
    </row>
    <row r="31" spans="1:8" ht="12.75" hidden="1">
      <c r="A31" s="170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0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0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0"/>
      <c r="B34" s="4" t="s">
        <v>161</v>
      </c>
      <c r="C34" s="48"/>
      <c r="D34" s="5"/>
      <c r="E34" s="54"/>
      <c r="F34" s="54"/>
      <c r="H34" s="71"/>
    </row>
    <row r="35" spans="1:8" ht="12.75" hidden="1">
      <c r="A35" s="170"/>
      <c r="B35" s="4" t="s">
        <v>162</v>
      </c>
      <c r="C35" s="48"/>
      <c r="D35" s="5"/>
      <c r="E35" s="54"/>
      <c r="F35" s="54"/>
      <c r="H35" s="71"/>
    </row>
    <row r="36" spans="1:8" ht="12.75" hidden="1">
      <c r="A36" s="170"/>
      <c r="B36" s="4" t="s">
        <v>163</v>
      </c>
      <c r="C36" s="48"/>
      <c r="D36" s="5"/>
      <c r="E36" s="54"/>
      <c r="F36" s="54"/>
      <c r="H36" s="71"/>
    </row>
    <row r="37" spans="1:8" ht="12.75" hidden="1">
      <c r="A37" s="170"/>
      <c r="B37" s="4" t="s">
        <v>164</v>
      </c>
      <c r="C37" s="48"/>
      <c r="D37" s="5"/>
      <c r="E37" s="54"/>
      <c r="F37" s="54"/>
      <c r="H37" s="71"/>
    </row>
    <row r="38" spans="1:8" ht="12.75" hidden="1">
      <c r="A38" s="170"/>
      <c r="B38" s="4" t="s">
        <v>165</v>
      </c>
      <c r="C38" s="48"/>
      <c r="D38" s="5"/>
      <c r="E38" s="54"/>
      <c r="F38" s="54"/>
      <c r="H38" s="71"/>
    </row>
    <row r="39" spans="1:8" ht="12.75" hidden="1">
      <c r="A39" s="170"/>
      <c r="B39" s="4" t="s">
        <v>166</v>
      </c>
      <c r="C39" s="48"/>
      <c r="D39" s="5"/>
      <c r="E39" s="54"/>
      <c r="F39" s="54"/>
      <c r="H39" s="71"/>
    </row>
    <row r="40" spans="1:8" ht="12.75" hidden="1">
      <c r="A40" s="170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0"/>
      <c r="B41" s="4" t="s">
        <v>168</v>
      </c>
      <c r="C41" s="48"/>
      <c r="D41" s="5"/>
      <c r="E41" s="54"/>
      <c r="F41" s="54"/>
      <c r="H41" s="71"/>
    </row>
    <row r="42" spans="1:8" ht="12.75" hidden="1">
      <c r="A42" s="171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2014-07-22T07:09:54Z</cp:lastPrinted>
  <dcterms:created xsi:type="dcterms:W3CDTF">2005-07-08T06:14:37Z</dcterms:created>
  <dcterms:modified xsi:type="dcterms:W3CDTF">2014-08-28T07:09:53Z</dcterms:modified>
  <cp:category/>
  <cp:version/>
  <cp:contentType/>
  <cp:contentStatus/>
</cp:coreProperties>
</file>