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075" firstSheet="6" activeTab="6"/>
  </bookViews>
  <sheets>
    <sheet name="dochody wg źródeł" sheetId="1" state="hidden" r:id="rId1"/>
    <sheet name="załacznik nr 1" sheetId="2" state="hidden" r:id="rId2"/>
    <sheet name="załącznik nr 2" sheetId="3" state="hidden" r:id="rId3"/>
    <sheet name="załącznik nr 3" sheetId="4" state="hidden" r:id="rId4"/>
    <sheet name="załącznik nr 4" sheetId="5" state="hidden" r:id="rId5"/>
    <sheet name="załacznik nr 5" sheetId="6" state="hidden" r:id="rId6"/>
    <sheet name="Załącznik nr 6" sheetId="7" r:id="rId7"/>
    <sheet name="wydatki niewygasające 2005" sheetId="8" state="hidden" r:id="rId8"/>
  </sheets>
  <definedNames/>
  <calcPr fullCalcOnLoad="1"/>
</workbook>
</file>

<file path=xl/sharedStrings.xml><?xml version="1.0" encoding="utf-8"?>
<sst xmlns="http://schemas.openxmlformats.org/spreadsheetml/2006/main" count="1490" uniqueCount="466">
  <si>
    <t>według źródeł pochodzenia</t>
  </si>
  <si>
    <t>Lp.</t>
  </si>
  <si>
    <t>I.</t>
  </si>
  <si>
    <t>Wpływy z podatków</t>
  </si>
  <si>
    <t>Wpływy z opłat</t>
  </si>
  <si>
    <t>Wpływy z usług</t>
  </si>
  <si>
    <t>Dochody z majątku powiatu</t>
  </si>
  <si>
    <t>w tym ze sprzedaży składników majątkowych</t>
  </si>
  <si>
    <t>Odsetki</t>
  </si>
  <si>
    <t>Pozostałe dochody</t>
  </si>
  <si>
    <t>1.</t>
  </si>
  <si>
    <t>2.</t>
  </si>
  <si>
    <t>3.</t>
  </si>
  <si>
    <t>4.</t>
  </si>
  <si>
    <t>5.</t>
  </si>
  <si>
    <t>6.</t>
  </si>
  <si>
    <t>7.</t>
  </si>
  <si>
    <t>II.</t>
  </si>
  <si>
    <t>Dotacje celowe</t>
  </si>
  <si>
    <t>Dotacje z budżetu państwa na zadania własne</t>
  </si>
  <si>
    <t>w tym na inwestycje</t>
  </si>
  <si>
    <t>Dotacje na zadania z zakresu administracji rządowej</t>
  </si>
  <si>
    <t>Dotacje na zadania realizowane na podstawie porozumień między j.s.t.</t>
  </si>
  <si>
    <t>III.</t>
  </si>
  <si>
    <t>IV.</t>
  </si>
  <si>
    <t>Subwencje</t>
  </si>
  <si>
    <t>Część oświatowa subwencji ogólnej</t>
  </si>
  <si>
    <t>Część wyrównawcza subwencji ogólnej</t>
  </si>
  <si>
    <t>DOCHODY OGÓŁEM</t>
  </si>
  <si>
    <t>Wyszczególnienie</t>
  </si>
  <si>
    <t>Dotacje na zadania własne realizowane przez powiat na podst. porozumień z organami administracji rządowej</t>
  </si>
  <si>
    <t>Inne źródła</t>
  </si>
  <si>
    <t>DOCHODY BUDŻETOWE</t>
  </si>
  <si>
    <t>Dział</t>
  </si>
  <si>
    <t>Rozdział</t>
  </si>
  <si>
    <t>Rolnictwo i łowiectwo</t>
  </si>
  <si>
    <t>01005</t>
  </si>
  <si>
    <t>Prace geodezyjno-urządzeniowe na potrzeby rolnictwa</t>
  </si>
  <si>
    <t>Dochody związane z realizacją zadań z zakresu administracji rządowej</t>
  </si>
  <si>
    <t>Leśnictwo</t>
  </si>
  <si>
    <t>02001</t>
  </si>
  <si>
    <t>Gospodarka leśna</t>
  </si>
  <si>
    <t>010</t>
  </si>
  <si>
    <t>020</t>
  </si>
  <si>
    <t>Transport i łączność</t>
  </si>
  <si>
    <t>Drogi publiczne powiatowe</t>
  </si>
  <si>
    <t>Gospodarka mieszkaniowa</t>
  </si>
  <si>
    <t>Gospodarka gruntami i nieruchomościami</t>
  </si>
  <si>
    <t>Działalność usługowa</t>
  </si>
  <si>
    <t>Ośrodki dokumentacji geodezyjnej i kartograficznej</t>
  </si>
  <si>
    <t>Opracowania geodezyjne i kartograficzne</t>
  </si>
  <si>
    <t>Nadzór budowlany</t>
  </si>
  <si>
    <t>Administracja publiczna</t>
  </si>
  <si>
    <t>Urzędy wojewódzkie</t>
  </si>
  <si>
    <t>Starostwa powiatowe</t>
  </si>
  <si>
    <t>Prace geodezyjne i kartograficzne (nieinwestycyjne)</t>
  </si>
  <si>
    <t>Obrona narodowa</t>
  </si>
  <si>
    <t>Pozostałe wydatki obronne</t>
  </si>
  <si>
    <t>Pozostała działalność</t>
  </si>
  <si>
    <t>Komendy powiatowe Państwowej Straży Pożarnej</t>
  </si>
  <si>
    <t>Obrona cywilna</t>
  </si>
  <si>
    <t>Różne rozliczenia</t>
  </si>
  <si>
    <t>Oświata i wychowanie</t>
  </si>
  <si>
    <t>Licea ogólnokształcące</t>
  </si>
  <si>
    <t>Szkoły zawodowe</t>
  </si>
  <si>
    <t>Ochrona zdrowia</t>
  </si>
  <si>
    <t>Pomoc społeczna</t>
  </si>
  <si>
    <t>Placówki opiekuńczo-wychowawcze</t>
  </si>
  <si>
    <t>Domy pomocy społecznej</t>
  </si>
  <si>
    <t>Pozostałe zadania w zakresie polityki społecznej</t>
  </si>
  <si>
    <t>Zespoły do spraw orzekania o niepełnosprawności</t>
  </si>
  <si>
    <t>Państwowy Fundusz Rehabilitacji Osób Niepełnosprawnych</t>
  </si>
  <si>
    <t>Powiatowe urzędy pracy</t>
  </si>
  <si>
    <t>Edukacyjna opieka wychowawcza</t>
  </si>
  <si>
    <t>Specjalne ośrodki szkolno-wychowawcze</t>
  </si>
  <si>
    <t>Internaty i bursy szkolne</t>
  </si>
  <si>
    <t>OGÓŁEM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</si>
  <si>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</si>
  <si>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</si>
  <si>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</si>
  <si>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</si>
  <si>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</si>
  <si>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</si>
  <si>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</si>
  <si>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</si>
  <si>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</si>
  <si>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WYDATKI BUDŻETOWE</t>
  </si>
  <si>
    <t>Bezpieczeństwo publiczne i ochrona przeciwpożarowa</t>
  </si>
  <si>
    <t>Dochody od osób prawnych, od osób fizycznych i od innych jednostek nieposiadających osobowości prawnej oraz wydatki związane z ich poborem</t>
  </si>
  <si>
    <t>Udziały powiatów w podatkach stanowiących dochód budżetu państwa</t>
  </si>
  <si>
    <t>Różne rozliczenia finansowe</t>
  </si>
  <si>
    <t>Centra kształcenia ustawicznego i praktycznego oraz ośrodki dokształcania zawodowego</t>
  </si>
  <si>
    <t>Składki na ubezpieczenie zdrowotne oraz świadczenia dla osób nieobjętych obowiązkiem ubezpieczenia zdrowotnego</t>
  </si>
  <si>
    <t>Powiatowe centra pomocy rodzinie</t>
  </si>
  <si>
    <t>Część oświatowa subwencji ogólnej dla jednostek samorządu terytorialnego</t>
  </si>
  <si>
    <t>Część wyrównawcza subwencji ogólnej dla powiatów</t>
  </si>
  <si>
    <t>02002</t>
  </si>
  <si>
    <t>Komendy powiatowe Policji</t>
  </si>
  <si>
    <t>17.</t>
  </si>
  <si>
    <t>Kultura i ochrona dziedzictwa narodowego</t>
  </si>
  <si>
    <t>18.</t>
  </si>
  <si>
    <t>Kultura fizyczna i sport</t>
  </si>
  <si>
    <t>Nadzór nad gospodarką leśną</t>
  </si>
  <si>
    <t>Rady powiatów</t>
  </si>
  <si>
    <t>Promocja jednostek samorządu terytorialnego</t>
  </si>
  <si>
    <t>Obsługa długu publicznego</t>
  </si>
  <si>
    <t>Szkoły podstawowe specjalne</t>
  </si>
  <si>
    <t>Gimnazja specjalne</t>
  </si>
  <si>
    <t>Szkoły zawodowe specjalne</t>
  </si>
  <si>
    <t>Dokształcanie i doskonalenie nauczycieli</t>
  </si>
  <si>
    <t>Rodziny zastępcze</t>
  </si>
  <si>
    <t>Ośrodki adopcyjno-opiekuńcze</t>
  </si>
  <si>
    <t>Poradnie psychologiczno-pedagogiczne, w tym poradnie specjalistyczne</t>
  </si>
  <si>
    <t>Pozostałe zadania w zakresie kultury</t>
  </si>
  <si>
    <t>Zadania w zakresie kultury fizycznej i sportu</t>
  </si>
  <si>
    <t>Dochody i wydatki</t>
  </si>
  <si>
    <t>związane z realizacją zadań z zakresu administracji rządowej</t>
  </si>
  <si>
    <t>Nazwa</t>
  </si>
  <si>
    <t>Dochody</t>
  </si>
  <si>
    <t>Wydatki</t>
  </si>
  <si>
    <t>RAZEM</t>
  </si>
  <si>
    <t>Załącznik Nr 6</t>
  </si>
  <si>
    <t>ZESTAWIENIE PRZYCHODÓW I ROZCHODÓW BUDŻETU</t>
  </si>
  <si>
    <t>PRZYCHODY BUDŻETU</t>
  </si>
  <si>
    <t>Ze sprzedaży obligacji wyemitowanych przez Powiat</t>
  </si>
  <si>
    <t xml:space="preserve"> - w tym na prefinansowanie programów i projektów finansowanych z udziałem środków pochodzących z funduszy strukturalnych i Funduszu Spójności </t>
  </si>
  <si>
    <t>z kredytów zaciągniętych w bankach krajowych</t>
  </si>
  <si>
    <t>z pożyczek</t>
  </si>
  <si>
    <t>z prywatyzacji majątku powiatu</t>
  </si>
  <si>
    <t>z nadwyżki wolnych środków jako nadwyżki środków pieniężnych na rachunku bieżącym budżetu jednostki samorządu terytorialnego</t>
  </si>
  <si>
    <t>Razem przychody (1+2+3+4+5)</t>
  </si>
  <si>
    <t>Dochody budżetu</t>
  </si>
  <si>
    <t>Razem przychody i dochody budżetu (6+7)</t>
  </si>
  <si>
    <t>ROZCHODY BUDŻETU</t>
  </si>
  <si>
    <t xml:space="preserve"> - w tym na prefinansowanie programów i projektów finansowanych z udziałem środków pochodzących z funduszy strukturalnych i Funduszu Spójności, otrzymane z budżetu państwa </t>
  </si>
  <si>
    <t>Udzielone pożyczki</t>
  </si>
  <si>
    <t>Wykup papierów wartościowych</t>
  </si>
  <si>
    <t>Razem rozchody (9+10+11+12)</t>
  </si>
  <si>
    <t>Wydatki budżetowe</t>
  </si>
  <si>
    <t>WYKAZ INWESTYCJI</t>
  </si>
  <si>
    <t>Nazwa inwestycji</t>
  </si>
  <si>
    <t>Inwestor</t>
  </si>
  <si>
    <t xml:space="preserve">Dział / Rozdział </t>
  </si>
  <si>
    <t>Powiatowy Zarząd Dróg w Nowej Soli</t>
  </si>
  <si>
    <t>600  60014</t>
  </si>
  <si>
    <t>Rodzaj zadania</t>
  </si>
  <si>
    <t>wydatki majątkowe</t>
  </si>
  <si>
    <t>wydatki bieżące</t>
  </si>
  <si>
    <t>Wykonanie planu rocznego    w %</t>
  </si>
  <si>
    <t>w złotych</t>
  </si>
  <si>
    <t>Rodzaj wydatków</t>
  </si>
  <si>
    <t>Środki na dofinansowanie własnych zadań powiatu pozyskane z innych źródeł</t>
  </si>
  <si>
    <t>Środki otrzymane od pozostałych jednostek zaliczonych do sektora finansów publicznych na realizację zadań</t>
  </si>
  <si>
    <t>Spłata kredytów i pożyczek</t>
  </si>
  <si>
    <t xml:space="preserve"> - w tym na realizację programów i projektów finansowanych z udziałem środków pochodzących z funduszy strukturalnych i Funduszu Spójności </t>
  </si>
  <si>
    <t>Razem rozchody i wydatki budżetu (12+13)</t>
  </si>
  <si>
    <t>Załącznik Nr 5</t>
  </si>
  <si>
    <t>Przebudowa ulic Krzywoustego i Kożuchowskiej w Bytomiu Odrzańskim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</si>
  <si>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</si>
  <si>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</si>
  <si>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</si>
  <si>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</si>
  <si>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</si>
  <si>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</si>
  <si>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</si>
  <si>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</si>
  <si>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</si>
  <si>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</si>
  <si>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</si>
  <si>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</si>
  <si>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Wpływy z innych opłat stanowiących dochody jednostek samorządu terytorialnego na podstawie ustaw</t>
  </si>
  <si>
    <t>Obsługa papierów wartościowych, kredytów i pożyczek jednostek samorządu terytorialnego</t>
  </si>
  <si>
    <t>Rezerwy ogólne i celowe</t>
  </si>
  <si>
    <t>Jedn.specjalistycznego poradnictwa, mieszkania chronione i ośrodki interwencji kryzysowej</t>
  </si>
  <si>
    <t>Rehabilitacja zawodowa i społeczna osób niepełnosprawnych</t>
  </si>
  <si>
    <t>Inne formy kształcenia osobno niewymienione</t>
  </si>
  <si>
    <t>Dochody Powiatu</t>
  </si>
  <si>
    <t>Plan</t>
  </si>
  <si>
    <t>Wykonanie</t>
  </si>
  <si>
    <t>Numer paragrafu</t>
  </si>
  <si>
    <t>233X</t>
  </si>
  <si>
    <t>212X</t>
  </si>
  <si>
    <t>629X</t>
  </si>
  <si>
    <t>288X</t>
  </si>
  <si>
    <t>642X</t>
  </si>
  <si>
    <t>270X</t>
  </si>
  <si>
    <t>dochody</t>
  </si>
  <si>
    <t>dochody planowane</t>
  </si>
  <si>
    <t>dochody otrzymane</t>
  </si>
  <si>
    <r>
      <t xml:space="preserve">Wpływy z usług (tabela poz.I.3 </t>
    </r>
    <r>
      <rPr>
        <sz val="10"/>
        <rFont val="Arial"/>
        <family val="0"/>
      </rPr>
      <t>§</t>
    </r>
    <r>
      <rPr>
        <sz val="10"/>
        <rFont val="Arial"/>
        <family val="0"/>
      </rPr>
      <t xml:space="preserve"> 0830)</t>
    </r>
  </si>
  <si>
    <r>
      <t xml:space="preserve">Dochody z majątku powiatu (tabela poz.I.4 </t>
    </r>
    <r>
      <rPr>
        <sz val="10"/>
        <rFont val="Arial"/>
        <family val="0"/>
      </rPr>
      <t>§</t>
    </r>
    <r>
      <rPr>
        <sz val="10"/>
        <rFont val="Arial"/>
        <family val="0"/>
      </rPr>
      <t xml:space="preserve"> 0750,0770,0870)</t>
    </r>
  </si>
  <si>
    <r>
      <t xml:space="preserve">Odsetki (tabela poz.I.5 </t>
    </r>
    <r>
      <rPr>
        <sz val="10"/>
        <rFont val="Arial"/>
        <family val="0"/>
      </rPr>
      <t>§</t>
    </r>
    <r>
      <rPr>
        <sz val="10"/>
        <rFont val="Arial"/>
        <family val="0"/>
      </rPr>
      <t xml:space="preserve"> 0920,0910)</t>
    </r>
  </si>
  <si>
    <r>
      <t xml:space="preserve">Dochody związane z realizacją zadań z zakresu administracji rządowej (tabela poz.I.7 </t>
    </r>
    <r>
      <rPr>
        <sz val="10"/>
        <rFont val="Arial"/>
        <family val="0"/>
      </rPr>
      <t>§</t>
    </r>
    <r>
      <rPr>
        <sz val="10"/>
        <rFont val="Arial"/>
        <family val="0"/>
      </rPr>
      <t xml:space="preserve"> 2360)</t>
    </r>
  </si>
  <si>
    <r>
      <t xml:space="preserve">Dotacje z budżetu państwa na zadania własne (tabela poz.II.1 </t>
    </r>
    <r>
      <rPr>
        <sz val="10"/>
        <rFont val="Arial"/>
        <family val="0"/>
      </rPr>
      <t>§</t>
    </r>
    <r>
      <rPr>
        <sz val="10"/>
        <rFont val="Arial"/>
        <family val="0"/>
      </rPr>
      <t xml:space="preserve"> 2130,6430</t>
    </r>
  </si>
  <si>
    <r>
      <t xml:space="preserve">Dotacje na zadania z zakresu administracji rządowej (tabela poz.II.2 </t>
    </r>
    <r>
      <rPr>
        <sz val="10"/>
        <rFont val="Arial"/>
        <family val="0"/>
      </rPr>
      <t>§</t>
    </r>
    <r>
      <rPr>
        <sz val="10"/>
        <rFont val="Arial"/>
        <family val="0"/>
      </rPr>
      <t>2110,6410)</t>
    </r>
  </si>
  <si>
    <r>
      <t xml:space="preserve">Dotacje na zadania realizowane na podstawie porozumień między j.s.t. (tabela poz.II.3 </t>
    </r>
    <r>
      <rPr>
        <sz val="10"/>
        <rFont val="Arial"/>
        <family val="0"/>
      </rPr>
      <t>§</t>
    </r>
    <r>
      <rPr>
        <sz val="10"/>
        <rFont val="Arial"/>
        <family val="0"/>
      </rPr>
      <t xml:space="preserve"> 6610,2310,2320,2330, 2338,2339, 2888,2889)</t>
    </r>
  </si>
  <si>
    <r>
      <t xml:space="preserve">Dotacje na zadania realizowane na podst. Porozumień z organami administracji rządowej (tabela poz.II.4 </t>
    </r>
    <r>
      <rPr>
        <sz val="10"/>
        <rFont val="Arial"/>
        <family val="0"/>
      </rPr>
      <t>§</t>
    </r>
    <r>
      <rPr>
        <sz val="10"/>
        <rFont val="Arial"/>
        <family val="0"/>
      </rPr>
      <t xml:space="preserve"> 2120, 2127,6423)</t>
    </r>
  </si>
  <si>
    <r>
      <t xml:space="preserve">Środki na dofinansowanie własnych zadań pozyskane z innych źródeł (tabela poz.III.1 </t>
    </r>
    <r>
      <rPr>
        <sz val="10"/>
        <rFont val="Arial"/>
        <family val="0"/>
      </rPr>
      <t>§</t>
    </r>
    <r>
      <rPr>
        <sz val="10"/>
        <rFont val="Arial"/>
        <family val="0"/>
      </rPr>
      <t xml:space="preserve"> 6291,6298,2700, 2701)</t>
    </r>
  </si>
  <si>
    <r>
      <t xml:space="preserve">Wpływy z tytułu pomocy finansowej udzielanej między j.s.t. (tabela poz.III.2 </t>
    </r>
    <r>
      <rPr>
        <sz val="10"/>
        <rFont val="Arial"/>
        <family val="0"/>
      </rPr>
      <t>§ 2710,</t>
    </r>
    <r>
      <rPr>
        <sz val="10"/>
        <rFont val="Arial"/>
        <family val="0"/>
      </rPr>
      <t>6300)</t>
    </r>
  </si>
  <si>
    <r>
      <t xml:space="preserve">Środki otrzymane od pozostałych jednosterk zaliczonych do sektora finansów publicznych (tabela poz.III.3 </t>
    </r>
    <r>
      <rPr>
        <sz val="10"/>
        <rFont val="Arial"/>
        <family val="0"/>
      </rPr>
      <t>§</t>
    </r>
    <r>
      <rPr>
        <sz val="10"/>
        <rFont val="Arial"/>
        <family val="0"/>
      </rPr>
      <t xml:space="preserve"> 2460,6280)</t>
    </r>
  </si>
  <si>
    <t>środki z Funduszu Pracy na wynagrodzenia i składki na ubezpieczenia społeczne pracowników PUP (tabela poz.III.4 § 2690)</t>
  </si>
  <si>
    <t>Suma sprawdzająca</t>
  </si>
  <si>
    <t>wpływy z podatków</t>
  </si>
  <si>
    <t>subwencje</t>
  </si>
  <si>
    <t>oświatowa</t>
  </si>
  <si>
    <t>równoważąca</t>
  </si>
  <si>
    <t>wyrównawcza</t>
  </si>
  <si>
    <t>Część równoważąca subwencji ogólnej</t>
  </si>
  <si>
    <t>754     75411</t>
  </si>
  <si>
    <t>Informacja o zadaniu inwestycyjnym</t>
  </si>
  <si>
    <t xml:space="preserve">                          Załącznik Nr 1</t>
  </si>
  <si>
    <t xml:space="preserve">                      Załącznik Nr 2</t>
  </si>
  <si>
    <t xml:space="preserve">                      Załącznik Nr 3</t>
  </si>
  <si>
    <t xml:space="preserve">                                      Załącznik Nr 4</t>
  </si>
  <si>
    <t>Drogi poubliczne powiatowe</t>
  </si>
  <si>
    <t>600     60014</t>
  </si>
  <si>
    <t>Plan wydatków niewygasających</t>
  </si>
  <si>
    <t>Stołówki szkolne</t>
  </si>
  <si>
    <t>Turystyka</t>
  </si>
  <si>
    <t>801     80130</t>
  </si>
  <si>
    <t>854     85406</t>
  </si>
  <si>
    <t>Starostwo Powiatowe w Nowej Soli</t>
  </si>
  <si>
    <t>750     75020</t>
  </si>
  <si>
    <t>Załącznik Nr 11</t>
  </si>
  <si>
    <t>w tym: dochody majątkowe</t>
  </si>
  <si>
    <t>Paragraf</t>
  </si>
  <si>
    <t>2110</t>
  </si>
  <si>
    <t>2460</t>
  </si>
  <si>
    <t>środki przekazane na realizację zadań bieżących dla jedn.zalicz.do sektora finnasów publicznych</t>
  </si>
  <si>
    <t>wpływy z różnych opłat</t>
  </si>
  <si>
    <t>odsetki od nieterminowych wpłat</t>
  </si>
  <si>
    <t>wpływy z różnych dochodów</t>
  </si>
  <si>
    <t>środki na dofinansowanie własnych zadań pozyskane z innych źródeł</t>
  </si>
  <si>
    <t>wpływy  opłat za zarząd i użytkowanie</t>
  </si>
  <si>
    <t>dochody z najmu i dzierżawy skł.majątk.</t>
  </si>
  <si>
    <t>pozostałe odsetki</t>
  </si>
  <si>
    <t>dochody jst związane z realizacją zadań z zakresu administracji rządowej</t>
  </si>
  <si>
    <t>wpływy z usług</t>
  </si>
  <si>
    <t>wpływy z opłaty komunikacyjnej</t>
  </si>
  <si>
    <t>podatek dochodowy od osób fizycznych</t>
  </si>
  <si>
    <t>podatek dochodowy od osób prawnych</t>
  </si>
  <si>
    <t>subwencje ogólne z budżetu państwa</t>
  </si>
  <si>
    <t>dotacje celowe z budżetu państwa na zadania bieżące realizowane na podstawie porozumień</t>
  </si>
  <si>
    <t>dotacje celowe z powiatu na zadania bieżące realizowane na podstawie porozumień</t>
  </si>
  <si>
    <t>wpływy ze sprzedaży wyrobów</t>
  </si>
  <si>
    <t xml:space="preserve">środki z FP otrzymane przez powiat </t>
  </si>
  <si>
    <t>dotacje celowe z budżetu państwa na zad.bieżące z zakresu administracji rządowej</t>
  </si>
  <si>
    <t>dotacje celowez budżetu państwa na zad.bieżące z zakresu administracji rządowej</t>
  </si>
  <si>
    <t>dotacje celowe zbudżetu państwa na inwestycje na zad.z zakresu administracji rządowej</t>
  </si>
  <si>
    <t>0690</t>
  </si>
  <si>
    <t>0910</t>
  </si>
  <si>
    <t>0970</t>
  </si>
  <si>
    <t>0470</t>
  </si>
  <si>
    <t>0750</t>
  </si>
  <si>
    <t>0920</t>
  </si>
  <si>
    <t>0830</t>
  </si>
  <si>
    <t>0420</t>
  </si>
  <si>
    <t>0010</t>
  </si>
  <si>
    <t>0020</t>
  </si>
  <si>
    <t>0840</t>
  </si>
  <si>
    <t>WYKONANIE PLANU WYDATKÓW w I półroczu 2009 roku</t>
  </si>
  <si>
    <t>KTÓRE NIE WYGASŁY Z UPŁYWEM ROKU BUDŻETOWEGO 2008</t>
  </si>
  <si>
    <t>Wykonanie za  I półrocze 2009r.</t>
  </si>
  <si>
    <t>Budowa odcinka kanalizacji deszczowej ul.Kasprowicza w Nowej Soli</t>
  </si>
  <si>
    <t>Modernizacja-przebudowa ul.Dworcowej, ul.Polnej i ul.Kolejowej w Bytomiu Odrzańskim</t>
  </si>
  <si>
    <t>Dokumentacja projektowa przebudowy drogi Otyń-Bobrowniki</t>
  </si>
  <si>
    <t>Dokumentacja projektowa przebudowy ul.Kościuszki w Nowym Miasteczku</t>
  </si>
  <si>
    <t>Dokumentacja projektowa przebudowy mostu na ul.Wodnej w Nowej Soli</t>
  </si>
  <si>
    <t>Rozbudowa hali sportowej przyz ZSP NR 1 ELEKTRYK w Nowej Soli</t>
  </si>
  <si>
    <t>Podłączenie przyłączy wodno-kanalizacyjnych budynku PCE do nowoprojektowanych sieci</t>
  </si>
  <si>
    <t>Adaptacja PCE na potrzeby Poradni Psychologiczno-Pedagogicznej w Nowej Soli</t>
  </si>
  <si>
    <t>Adaptacja częśći hali PCE na kotłownię gazową i podłączenie sieci c.o. Poradni Psychologiczno-Pedagogicznej w Nowej Soli</t>
  </si>
  <si>
    <t>Rozbiórka istniejącego i budowa nowego mostu w jesionie w ciągu drogi powiatowej nr 1022F na rzece Obrzyca</t>
  </si>
  <si>
    <t>Remont dachu i elewacji na budynku SOSW przy ul.Bohaterów Getta 7 w Nowej Soli</t>
  </si>
  <si>
    <t>Remont płotu i utwardzenie części placu przed budynkiem SOSW przy ul.Arciszewskiego 13 w Nowej Soli</t>
  </si>
  <si>
    <t>Wymiana wykładzin podłogowych w pomieszczeniach DPS w Kożuchowie</t>
  </si>
  <si>
    <t>801     80140</t>
  </si>
  <si>
    <t>801     80102</t>
  </si>
  <si>
    <t>854     85403</t>
  </si>
  <si>
    <t>852     85202</t>
  </si>
  <si>
    <t>200x</t>
  </si>
  <si>
    <t>dotacje rozwojowe</t>
  </si>
  <si>
    <t>6430</t>
  </si>
  <si>
    <t>2009</t>
  </si>
  <si>
    <t>6300</t>
  </si>
  <si>
    <t>2707</t>
  </si>
  <si>
    <t>dochody z najmu i dzierżawy skł.majątkowych</t>
  </si>
  <si>
    <t>2700</t>
  </si>
  <si>
    <t>dochody z najmu i dzierżawy skł.majatkowych</t>
  </si>
  <si>
    <t>dotacje celowe otrzymane z budżetu państwa na realizacje inwestycji i zakupów inwestycyjnych własnych powiatu</t>
  </si>
  <si>
    <t>4300</t>
  </si>
  <si>
    <t>3030</t>
  </si>
  <si>
    <t>zakup usług pozostałych</t>
  </si>
  <si>
    <t>różne wydatki na rzecz osób fizycznych</t>
  </si>
  <si>
    <t>dotacje celowe przekaz.gminie na zad.bieżące</t>
  </si>
  <si>
    <t>wyd.osobowe nie zalicz.do wynagrodzeń</t>
  </si>
  <si>
    <t>dodatkowe wynagrodzenie roczne</t>
  </si>
  <si>
    <t>wynagrodzenia osobowe pracowników</t>
  </si>
  <si>
    <t>składki na ubezpieczenia społeczne</t>
  </si>
  <si>
    <t>składki na Fundusz Pracy</t>
  </si>
  <si>
    <t>wynagrodzenia bezosobowe</t>
  </si>
  <si>
    <t>zakup materiałów i wyposażenia</t>
  </si>
  <si>
    <t>zakup środków żywności</t>
  </si>
  <si>
    <t>zakup leków i mat.medycznych</t>
  </si>
  <si>
    <t>zakup energii</t>
  </si>
  <si>
    <t>zakup usług remontowych</t>
  </si>
  <si>
    <t>zakup usług zdrowotnych</t>
  </si>
  <si>
    <t>zakup usług dostępu do internetu</t>
  </si>
  <si>
    <t>zakup usł.telekom.tel.komórkowej</t>
  </si>
  <si>
    <t>zakup usł.telekom.tel.stacjonarnej</t>
  </si>
  <si>
    <t xml:space="preserve">opłaty czynszowe </t>
  </si>
  <si>
    <t>podróże służbowe krajowe</t>
  </si>
  <si>
    <t>różne opłaty i składki</t>
  </si>
  <si>
    <t>odpisy na ZFŚS</t>
  </si>
  <si>
    <t>podatek od nieruchomości</t>
  </si>
  <si>
    <t>opłaty na rzecz budżetu państwa</t>
  </si>
  <si>
    <t>szkol.prac.nie będąc.czł.korpusu sc</t>
  </si>
  <si>
    <t>wydatki inwestycyjne</t>
  </si>
  <si>
    <t>koszty postępowania sądowego</t>
  </si>
  <si>
    <t>zakup usł.obejm.wykon.ekspertyz</t>
  </si>
  <si>
    <t>podróże służbowe zagraniczne</t>
  </si>
  <si>
    <t>podatek od towarów i usług VAT</t>
  </si>
  <si>
    <t>wyd.osobowe nie zaliczone do uposażeń</t>
  </si>
  <si>
    <t>wynagrodz.osobowe czł.korpusu sc</t>
  </si>
  <si>
    <t>uposażenie żołnierzy zawodowych</t>
  </si>
  <si>
    <t>poz.należ.żołnierzy zawodowych</t>
  </si>
  <si>
    <t>dodatkowe uposaż.roczne żołnierzy zaw.</t>
  </si>
  <si>
    <t>równoważniki pienięż.dla żołnierzy zaw.</t>
  </si>
  <si>
    <t>poz.podatki na rzecz budżetów jst</t>
  </si>
  <si>
    <t>opłaty na rzecz budżetów jst</t>
  </si>
  <si>
    <t xml:space="preserve">Rezerwy </t>
  </si>
  <si>
    <t>zakup pomocy naukowych</t>
  </si>
  <si>
    <t>Składki na ubezpieczenie zdrowotne</t>
  </si>
  <si>
    <t>świadczenia społeczne</t>
  </si>
  <si>
    <t>zakup.usł.telekom.tel.stacjonarnej</t>
  </si>
  <si>
    <t>dotacja celowa na dofin. zad.zlec.stowarzyszeniom</t>
  </si>
  <si>
    <t>KP PSP Nowa Sól</t>
  </si>
  <si>
    <t>Kwalifikacja wojskowa</t>
  </si>
  <si>
    <t>Zadania w zakresie przeciwdziałania przemocy w rodzinie</t>
  </si>
  <si>
    <t>dotacje celowe w ramach programów finansowanych z udziałem środków europejskich</t>
  </si>
  <si>
    <t>6207</t>
  </si>
  <si>
    <t>2708</t>
  </si>
  <si>
    <t>2709</t>
  </si>
  <si>
    <t>Środki na dofinansowanie własnych zadań bieżacych pozyskane z innych źródeł</t>
  </si>
  <si>
    <t>0770</t>
  </si>
  <si>
    <t>wpłaty z tytułu odpłatnego nabycia prawa własności oraz prawa użytkowania wieczystegio</t>
  </si>
  <si>
    <t>Usuwanie skutków klęsk zywiołowych</t>
  </si>
  <si>
    <t>2130</t>
  </si>
  <si>
    <t>dotacje celowe otrzymane z budżetu państwa na realizację bieżących zadań własnych powiatu</t>
  </si>
  <si>
    <t>Zadania w zakresie przeciwdziałania przemocy w rodznie</t>
  </si>
  <si>
    <t>2007</t>
  </si>
  <si>
    <t>2710</t>
  </si>
  <si>
    <t>Poradnie psychologiczno-pedagogiczne</t>
  </si>
  <si>
    <t>wpływy z tytułu pomocy finansowej miedzy jst na dofinansowanie własnych zadń bieżacych</t>
  </si>
  <si>
    <t>Wpływy i wydatki zw. z gromadz.środków z opłat i kar za korzystanie ze środowiska</t>
  </si>
  <si>
    <t>Gospodarka komunalna i ochrona środowiska</t>
  </si>
  <si>
    <t>60002</t>
  </si>
  <si>
    <t>Infrastruktura kolejowa</t>
  </si>
  <si>
    <t>zakup usług obejm.wykonanie ekspertyz, analiz</t>
  </si>
  <si>
    <t>dotacje celowe przekazane gminie na inwestycje na podstawie porozumień między jst</t>
  </si>
  <si>
    <t>szkolenia pracowników niebędących członkami korpusu służby cywilnej</t>
  </si>
  <si>
    <t>Gimnazja</t>
  </si>
  <si>
    <t>dotacje celowe na zadania bieżące realizowane na podstawie porozumień między jst</t>
  </si>
  <si>
    <t>różne rozliczenia finansowe</t>
  </si>
  <si>
    <t>stypendia dla uczniów</t>
  </si>
  <si>
    <t>Pomoc materialna dla uczniów</t>
  </si>
  <si>
    <t>Wpływy i wydatki związane z gromadzeniem środków z opłat i kar za korzystanie ze środowiska</t>
  </si>
  <si>
    <t>6290</t>
  </si>
  <si>
    <t>0680</t>
  </si>
  <si>
    <t>wpływy od rodziców za utrzymanie dzieci w placówkach opiekuńczo-wychowawczych</t>
  </si>
  <si>
    <t>dotacje rozwojowe na inwestycje</t>
  </si>
  <si>
    <t>620x</t>
  </si>
  <si>
    <t>odsetki od samorz.pap.wartościowych i kredytów</t>
  </si>
  <si>
    <t>4170</t>
  </si>
  <si>
    <t>Wykonanie planu rocznego w %</t>
  </si>
  <si>
    <t>Plan 2011 r.          w złotych</t>
  </si>
  <si>
    <t>wykonanie za I półrocze 2011r.</t>
  </si>
  <si>
    <t>Wykonanie za I półrocze 2011r.   w złotych</t>
  </si>
  <si>
    <t>wykonanie za I półrocze 2011 roku</t>
  </si>
  <si>
    <t>Rewitalizacja zespołu zabytkowych budynków dawnego Urzędu Solnego w Nowej Soli - budynek A</t>
  </si>
  <si>
    <t>REALIZOWANYCH Z UDZIAŁEM ŚRODKÓW BUDŻETOWYCH</t>
  </si>
  <si>
    <t>4380</t>
  </si>
  <si>
    <t>6057</t>
  </si>
  <si>
    <t>zakup usług obejm.tłumaczenia</t>
  </si>
  <si>
    <t>dotacje celowe przekazane gminie na  inwestycje realizowane na podstawie porozumień między jst</t>
  </si>
  <si>
    <t>opłaty za administr.i czynsze</t>
  </si>
  <si>
    <t>wpłaty na państwowy f.celowy na finas.inwestycji</t>
  </si>
  <si>
    <t>dotacja celowa na pomoc finansowa między jst na finansowanie inwestycji</t>
  </si>
  <si>
    <t>Dochody od osób prawnych, osób fizycznych oraz wydatki związane z ich poborem</t>
  </si>
  <si>
    <t>wpływy z innych opłat stan.dochody jst</t>
  </si>
  <si>
    <t>kary i odszkodowania wypłacane na rzecz osób fizycznych</t>
  </si>
  <si>
    <t>odpis na fundusz emerytur pomostowych</t>
  </si>
  <si>
    <t>dotacja podmiotowa dla niepublicznej jednostki oświaty</t>
  </si>
  <si>
    <t>różnice kursowe</t>
  </si>
  <si>
    <t>zwrot dotacji</t>
  </si>
  <si>
    <t>Regionalne ośrodki polityki społecznej</t>
  </si>
  <si>
    <t>Usuwanie skutków klęsk żywiołowych</t>
  </si>
  <si>
    <t>Dotacje celowe w ramach programów finans. z udziałem śr.europejskich</t>
  </si>
  <si>
    <t>0870</t>
  </si>
  <si>
    <t>6209</t>
  </si>
  <si>
    <t>w tym dochody majątkowe</t>
  </si>
  <si>
    <t>0960</t>
  </si>
  <si>
    <t>2320</t>
  </si>
  <si>
    <t>dotacja celowa otrzymana z tyt.pomocy finansowej udzielanej między jst na dofinans.włąsnych zadań inwestycyjnych</t>
  </si>
  <si>
    <t>wpływy ze sprzedaży składników majątkowych</t>
  </si>
  <si>
    <t>środki na dofinansowanie własnych zadań bieżacych pozyskane z innych źródeł</t>
  </si>
  <si>
    <t>środki na dofinansowanie włacnych inwestycji pozyskane z innych źródeł</t>
  </si>
  <si>
    <t>dotacja celowa otrzymana z tyt.pomocy finansowej udzielanej między jst na dofinans.własnych zadań inwestycyjnych</t>
  </si>
  <si>
    <t>dotacja celowa otrzymana z tyt.pomocy udzielanej między jst na dofinansowanie własnych zadań bieżących</t>
  </si>
  <si>
    <t>Szpitale ogólne</t>
  </si>
  <si>
    <t>otrzymane spadki i darowizny</t>
  </si>
  <si>
    <t>dotacje celowe otrzymane z powiatu na zadani bieżące realizowane na podstawie porozumień między jst</t>
  </si>
  <si>
    <t xml:space="preserve"> Środki z Funduszu Pracy na dofinansowanie wynagrodzeń i składek na ubezpieczenia społeczne pracowników powiatowego urzędu pracy</t>
  </si>
  <si>
    <t>Dotacje celowe otrzymane z tyt.pomocy finansowej między jst na dofinansowanie własnych zadań</t>
  </si>
  <si>
    <t>pokr.ujemnego wyniku finansowego i przejętych zobowiązaniach po likwidowanych jednostkach</t>
  </si>
  <si>
    <t>Przebudowa ul.Chałubińskiego w Nowej Soli (dokumentacja)</t>
  </si>
  <si>
    <t>Budowa strażnicy na potrzeby jednostki ratownictwa wodno-ekologicznego w Nowej Soli</t>
  </si>
  <si>
    <t>754     75495</t>
  </si>
  <si>
    <t>Termomodernizacja ZSP NR 2 w Nowej Soli</t>
  </si>
  <si>
    <t>zadanie w trakcie realizacji</t>
  </si>
  <si>
    <t>801     80195</t>
  </si>
  <si>
    <r>
      <t xml:space="preserve">Pozostałe dochody (tabela poz.I.6 </t>
    </r>
    <r>
      <rPr>
        <sz val="10"/>
        <rFont val="Arial"/>
        <family val="0"/>
      </rPr>
      <t>§</t>
    </r>
    <r>
      <rPr>
        <sz val="10"/>
        <rFont val="Arial"/>
        <family val="0"/>
      </rPr>
      <t xml:space="preserve"> 0840,0970,0570,2380,2980,2390,0580,0680,0960,1510,)</t>
    </r>
  </si>
  <si>
    <r>
      <t xml:space="preserve">Wpływy z opłat (tabela poz.I.2 </t>
    </r>
    <r>
      <rPr>
        <sz val="10"/>
        <rFont val="Arial"/>
        <family val="0"/>
      </rPr>
      <t>§</t>
    </r>
    <r>
      <rPr>
        <sz val="10"/>
        <rFont val="Arial"/>
        <family val="0"/>
      </rPr>
      <t xml:space="preserve"> 0420,0470,0690, 2960,2900)</t>
    </r>
  </si>
  <si>
    <t>Inne cele</t>
  </si>
  <si>
    <t>wykonanie za I półrocze 2013 roku</t>
  </si>
  <si>
    <t>Plan 2013 r.          w złotych</t>
  </si>
  <si>
    <t>Wykonanie  za I półrocze 2013r.   w złotych</t>
  </si>
  <si>
    <t>Scalenie gruntów wsi Tarnów Bycki gmina Bytom Odrz. Wraz z zagospodarowaniem poscaleniowym</t>
  </si>
  <si>
    <t>010     01005</t>
  </si>
  <si>
    <t>Przebudowa chodników ul.Zjednoczenia w Nowej Soli</t>
  </si>
  <si>
    <t>Przebudowa drogi nr 1045F relacji Wrociszów-Ciepielów</t>
  </si>
  <si>
    <t>Przebudowa drogi relacji Kolsko-Jesiona I etap</t>
  </si>
  <si>
    <t xml:space="preserve">Przebudowa mostu na ul.Chałubińskiego w Nowej Soli </t>
  </si>
  <si>
    <t>Budowa obwodnicy miasta Nowej Soli - Etap I - pomoc finansowa dla woj..lubuskiego</t>
  </si>
  <si>
    <t xml:space="preserve">Budowa drogi ul.Przyszłości -ul.Sienkiewicza w Nowej Soli - pomoc fiansowa dla Gm.Nowa Sól Miasto </t>
  </si>
  <si>
    <t>Wykup strażnicy od Skarbu Państwa</t>
  </si>
  <si>
    <t>700     70005</t>
  </si>
  <si>
    <t>Zakup kamer i monitoringu na potrzeby Starostwa Powiatowego</t>
  </si>
  <si>
    <t>Doposażenie oraz wymiana sprzętu ratowniczego na potrzeby KP PSP w Nowej Soli</t>
  </si>
  <si>
    <t>Zakup radiowego systemu ostrzegania ludności</t>
  </si>
  <si>
    <t>Modernizacja i doposażenie infrastruktury dydaktycznej i warsztatowej w CKZiU ELEKTRYK</t>
  </si>
  <si>
    <t>Zakup tablic interaktywnych w ramach projektu</t>
  </si>
  <si>
    <t>ZSP NR 3</t>
  </si>
  <si>
    <t>Zakup serwera na potrzeby PCPR w Nowej Soli</t>
  </si>
  <si>
    <t>PCPR Nowa Sól</t>
  </si>
  <si>
    <t>852     85218</t>
  </si>
  <si>
    <t>PLAN DOCHODÓW I WYKONANIE za I półrocze 2013 roku</t>
  </si>
  <si>
    <t>Wykonanie    za I półrocze 2013r.  w złotych</t>
  </si>
  <si>
    <t>zadanie nierozpoczęte z uwagi na brak środków</t>
  </si>
  <si>
    <t>zadanie w trakcie realizacji, przewidywany termin zakończenia sierpień 2013</t>
  </si>
  <si>
    <t>zadanie w trakcie procedury przetargowej, przewidywany termin zakończenia październik 2013</t>
  </si>
  <si>
    <t>Wykonanie ścianki wspinaczkowej w LO w Nowej Soli</t>
  </si>
  <si>
    <t>LO Nowa Sól</t>
  </si>
  <si>
    <t>dotacja zostanie przekazana po otrzymaniu faktur za zrealizowane roboty</t>
  </si>
  <si>
    <t>umowa podpisana, dotacja zostanie przekazana w II pólroczu br.</t>
  </si>
  <si>
    <t>zadanie zrealizowane - zapłacona I rata</t>
  </si>
  <si>
    <t>złozony wniosek o dofinansowanie, planowany termin decyzji w sprawie dofinansowania sierpień 2013</t>
  </si>
  <si>
    <t>zadanie zrealizowane</t>
  </si>
  <si>
    <t>zadanie zreazlizowane</t>
  </si>
  <si>
    <t>zadanie w trakcie realizacji, rozliczenie w lipcu 2013</t>
  </si>
  <si>
    <t>Uzupełnienie subwencji ogólnej</t>
  </si>
  <si>
    <t>przetarg w II półroczu br.</t>
  </si>
  <si>
    <t>ogłoszony przetarg, otwarcie ofert 19.08.2013</t>
  </si>
  <si>
    <t>754     75478</t>
  </si>
  <si>
    <t>Dotacje na zad.z zakresu adm.rządowej finansowane ze środków UE</t>
  </si>
  <si>
    <t>zadanie będzie realizowane w II pólroczu br.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</si>
</sst>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9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wrapText="1"/>
    </xf>
    <xf numFmtId="0" fontId="2" fillId="0" borderId="2" xfId="0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wrapText="1"/>
    </xf>
    <xf numFmtId="3" fontId="2" fillId="0" borderId="1" xfId="0" applyNumberFormat="1" applyFont="1" applyBorder="1" applyAlignment="1">
      <alignment/>
    </xf>
    <xf numFmtId="3" fontId="0" fillId="0" borderId="1" xfId="0" applyNumberFormat="1" applyBorder="1" applyAlignment="1">
      <alignment/>
    </xf>
    <xf numFmtId="3" fontId="0" fillId="0" borderId="3" xfId="0" applyNumberFormat="1" applyBorder="1" applyAlignment="1">
      <alignment/>
    </xf>
    <xf numFmtId="3" fontId="2" fillId="0" borderId="2" xfId="0" applyNumberFormat="1" applyFont="1" applyBorder="1" applyAlignment="1">
      <alignment/>
    </xf>
    <xf numFmtId="0" fontId="2" fillId="0" borderId="1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3" fontId="0" fillId="0" borderId="3" xfId="0" applyNumberFormat="1" applyBorder="1" applyAlignment="1">
      <alignment vertical="center"/>
    </xf>
    <xf numFmtId="3" fontId="0" fillId="0" borderId="1" xfId="0" applyNumberFormat="1" applyBorder="1" applyAlignment="1">
      <alignment vertical="center"/>
    </xf>
    <xf numFmtId="0" fontId="2" fillId="0" borderId="0" xfId="0" applyFont="1" applyAlignment="1">
      <alignment wrapText="1"/>
    </xf>
    <xf numFmtId="49" fontId="2" fillId="0" borderId="1" xfId="0" applyNumberFormat="1" applyFont="1" applyBorder="1" applyAlignment="1">
      <alignment horizontal="center"/>
    </xf>
    <xf numFmtId="49" fontId="0" fillId="0" borderId="1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0" fillId="0" borderId="3" xfId="0" applyNumberForma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3" fontId="2" fillId="0" borderId="1" xfId="0" applyNumberFormat="1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 wrapText="1"/>
    </xf>
    <xf numFmtId="3" fontId="2" fillId="0" borderId="4" xfId="0" applyNumberFormat="1" applyFont="1" applyBorder="1" applyAlignment="1">
      <alignment vertical="center"/>
    </xf>
    <xf numFmtId="3" fontId="0" fillId="0" borderId="0" xfId="0" applyNumberFormat="1" applyBorder="1" applyAlignment="1">
      <alignment/>
    </xf>
    <xf numFmtId="3" fontId="2" fillId="0" borderId="4" xfId="0" applyNumberFormat="1" applyFont="1" applyBorder="1" applyAlignment="1">
      <alignment/>
    </xf>
    <xf numFmtId="49" fontId="0" fillId="0" borderId="1" xfId="0" applyNumberFormat="1" applyBorder="1" applyAlignment="1">
      <alignment horizontal="center"/>
    </xf>
    <xf numFmtId="3" fontId="0" fillId="0" borderId="1" xfId="0" applyNumberFormat="1" applyFont="1" applyBorder="1" applyAlignment="1">
      <alignment vertical="center"/>
    </xf>
    <xf numFmtId="0" fontId="0" fillId="0" borderId="1" xfId="0" applyFont="1" applyBorder="1" applyAlignment="1">
      <alignment horizontal="center"/>
    </xf>
    <xf numFmtId="3" fontId="0" fillId="0" borderId="1" xfId="0" applyNumberFormat="1" applyFont="1" applyBorder="1" applyAlignment="1">
      <alignment/>
    </xf>
    <xf numFmtId="3" fontId="0" fillId="0" borderId="1" xfId="0" applyNumberFormat="1" applyFont="1" applyFill="1" applyBorder="1" applyAlignment="1">
      <alignment/>
    </xf>
    <xf numFmtId="49" fontId="0" fillId="0" borderId="3" xfId="0" applyNumberFormat="1" applyBorder="1" applyAlignment="1">
      <alignment horizontal="center" vertical="center"/>
    </xf>
    <xf numFmtId="0" fontId="0" fillId="0" borderId="1" xfId="0" applyFont="1" applyBorder="1" applyAlignment="1">
      <alignment wrapText="1"/>
    </xf>
    <xf numFmtId="0" fontId="0" fillId="0" borderId="0" xfId="0" applyFont="1" applyAlignment="1">
      <alignment/>
    </xf>
    <xf numFmtId="3" fontId="0" fillId="0" borderId="3" xfId="0" applyNumberFormat="1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/>
    </xf>
    <xf numFmtId="0" fontId="0" fillId="0" borderId="1" xfId="0" applyBorder="1" applyAlignment="1">
      <alignment/>
    </xf>
    <xf numFmtId="0" fontId="2" fillId="0" borderId="2" xfId="0" applyFont="1" applyFill="1" applyBorder="1" applyAlignment="1">
      <alignment wrapText="1"/>
    </xf>
    <xf numFmtId="0" fontId="0" fillId="0" borderId="2" xfId="0" applyBorder="1" applyAlignment="1">
      <alignment/>
    </xf>
    <xf numFmtId="0" fontId="0" fillId="0" borderId="2" xfId="0" applyBorder="1" applyAlignment="1">
      <alignment wrapText="1"/>
    </xf>
    <xf numFmtId="0" fontId="0" fillId="0" borderId="4" xfId="0" applyBorder="1" applyAlignment="1">
      <alignment horizontal="center"/>
    </xf>
    <xf numFmtId="0" fontId="2" fillId="0" borderId="4" xfId="0" applyFont="1" applyBorder="1" applyAlignment="1">
      <alignment/>
    </xf>
    <xf numFmtId="3" fontId="2" fillId="0" borderId="1" xfId="0" applyNumberFormat="1" applyFont="1" applyBorder="1" applyAlignment="1">
      <alignment wrapText="1"/>
    </xf>
    <xf numFmtId="3" fontId="0" fillId="0" borderId="3" xfId="0" applyNumberFormat="1" applyBorder="1" applyAlignment="1">
      <alignment wrapText="1"/>
    </xf>
    <xf numFmtId="0" fontId="0" fillId="0" borderId="0" xfId="0" applyAlignment="1">
      <alignment wrapText="1"/>
    </xf>
    <xf numFmtId="3" fontId="0" fillId="0" borderId="2" xfId="0" applyNumberFormat="1" applyBorder="1" applyAlignment="1">
      <alignment/>
    </xf>
    <xf numFmtId="3" fontId="0" fillId="0" borderId="2" xfId="0" applyNumberFormat="1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10" fontId="2" fillId="0" borderId="2" xfId="0" applyNumberFormat="1" applyFont="1" applyBorder="1" applyAlignment="1">
      <alignment/>
    </xf>
    <xf numFmtId="10" fontId="2" fillId="0" borderId="4" xfId="0" applyNumberFormat="1" applyFont="1" applyBorder="1" applyAlignment="1">
      <alignment/>
    </xf>
    <xf numFmtId="10" fontId="0" fillId="0" borderId="3" xfId="0" applyNumberFormat="1" applyFont="1" applyBorder="1" applyAlignment="1">
      <alignment vertical="center"/>
    </xf>
    <xf numFmtId="10" fontId="0" fillId="0" borderId="1" xfId="0" applyNumberFormat="1" applyFont="1" applyBorder="1" applyAlignment="1">
      <alignment/>
    </xf>
    <xf numFmtId="10" fontId="0" fillId="0" borderId="3" xfId="0" applyNumberFormat="1" applyFont="1" applyBorder="1" applyAlignment="1">
      <alignment/>
    </xf>
    <xf numFmtId="10" fontId="0" fillId="0" borderId="1" xfId="0" applyNumberFormat="1" applyFont="1" applyBorder="1" applyAlignment="1">
      <alignment vertical="center"/>
    </xf>
    <xf numFmtId="10" fontId="2" fillId="0" borderId="1" xfId="0" applyNumberFormat="1" applyFont="1" applyBorder="1" applyAlignment="1">
      <alignment/>
    </xf>
    <xf numFmtId="10" fontId="2" fillId="0" borderId="3" xfId="0" applyNumberFormat="1" applyFont="1" applyBorder="1" applyAlignment="1">
      <alignment/>
    </xf>
    <xf numFmtId="10" fontId="2" fillId="0" borderId="1" xfId="0" applyNumberFormat="1" applyFont="1" applyBorder="1" applyAlignment="1">
      <alignment vertical="center"/>
    </xf>
    <xf numFmtId="0" fontId="4" fillId="0" borderId="0" xfId="0" applyFont="1" applyAlignment="1">
      <alignment/>
    </xf>
    <xf numFmtId="0" fontId="0" fillId="0" borderId="3" xfId="0" applyFont="1" applyBorder="1" applyAlignment="1">
      <alignment horizont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wrapText="1"/>
    </xf>
    <xf numFmtId="49" fontId="2" fillId="0" borderId="4" xfId="0" applyNumberFormat="1" applyFont="1" applyBorder="1" applyAlignment="1">
      <alignment horizontal="center"/>
    </xf>
    <xf numFmtId="10" fontId="0" fillId="0" borderId="0" xfId="0" applyNumberFormat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4" fontId="0" fillId="0" borderId="6" xfId="0" applyNumberFormat="1" applyBorder="1" applyAlignment="1">
      <alignment/>
    </xf>
    <xf numFmtId="4" fontId="0" fillId="0" borderId="7" xfId="0" applyNumberFormat="1" applyBorder="1" applyAlignment="1">
      <alignment/>
    </xf>
    <xf numFmtId="3" fontId="0" fillId="0" borderId="0" xfId="0" applyNumberFormat="1" applyAlignment="1">
      <alignment/>
    </xf>
    <xf numFmtId="4" fontId="0" fillId="0" borderId="2" xfId="0" applyNumberFormat="1" applyBorder="1" applyAlignment="1">
      <alignment/>
    </xf>
    <xf numFmtId="0" fontId="0" fillId="0" borderId="1" xfId="0" applyFill="1" applyBorder="1" applyAlignment="1">
      <alignment wrapText="1"/>
    </xf>
    <xf numFmtId="4" fontId="0" fillId="0" borderId="0" xfId="0" applyNumberFormat="1" applyAlignment="1">
      <alignment/>
    </xf>
    <xf numFmtId="0" fontId="0" fillId="0" borderId="1" xfId="0" applyFill="1" applyBorder="1" applyAlignment="1">
      <alignment/>
    </xf>
    <xf numFmtId="3" fontId="0" fillId="0" borderId="1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0" borderId="2" xfId="0" applyFill="1" applyBorder="1" applyAlignment="1">
      <alignment horizontal="center"/>
    </xf>
    <xf numFmtId="3" fontId="2" fillId="0" borderId="1" xfId="0" applyNumberFormat="1" applyFont="1" applyFill="1" applyBorder="1" applyAlignment="1">
      <alignment/>
    </xf>
    <xf numFmtId="3" fontId="0" fillId="0" borderId="3" xfId="0" applyNumberFormat="1" applyFill="1" applyBorder="1" applyAlignment="1">
      <alignment vertical="center"/>
    </xf>
    <xf numFmtId="3" fontId="0" fillId="0" borderId="1" xfId="0" applyNumberFormat="1" applyFill="1" applyBorder="1" applyAlignment="1">
      <alignment vertical="center"/>
    </xf>
    <xf numFmtId="3" fontId="2" fillId="0" borderId="4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3" fontId="7" fillId="0" borderId="0" xfId="0" applyNumberFormat="1" applyFont="1" applyFill="1" applyAlignment="1">
      <alignment/>
    </xf>
    <xf numFmtId="0" fontId="2" fillId="0" borderId="3" xfId="0" applyFont="1" applyBorder="1" applyAlignment="1">
      <alignment horizontal="center" vertical="center"/>
    </xf>
    <xf numFmtId="3" fontId="0" fillId="0" borderId="4" xfId="0" applyNumberFormat="1" applyBorder="1" applyAlignment="1">
      <alignment/>
    </xf>
    <xf numFmtId="0" fontId="0" fillId="0" borderId="6" xfId="0" applyBorder="1" applyAlignment="1">
      <alignment horizontal="center" wrapText="1"/>
    </xf>
    <xf numFmtId="4" fontId="0" fillId="0" borderId="0" xfId="0" applyNumberFormat="1" applyBorder="1" applyAlignment="1">
      <alignment/>
    </xf>
    <xf numFmtId="4" fontId="0" fillId="0" borderId="5" xfId="0" applyNumberFormat="1" applyBorder="1" applyAlignment="1">
      <alignment/>
    </xf>
    <xf numFmtId="0" fontId="0" fillId="0" borderId="0" xfId="0" applyFill="1" applyBorder="1" applyAlignment="1">
      <alignment wrapText="1"/>
    </xf>
    <xf numFmtId="3" fontId="2" fillId="0" borderId="2" xfId="0" applyNumberFormat="1" applyFont="1" applyFill="1" applyBorder="1" applyAlignment="1">
      <alignment/>
    </xf>
    <xf numFmtId="0" fontId="0" fillId="0" borderId="2" xfId="0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2" fillId="0" borderId="3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/>
    </xf>
    <xf numFmtId="49" fontId="2" fillId="0" borderId="4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/>
    </xf>
    <xf numFmtId="49" fontId="0" fillId="0" borderId="3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/>
    </xf>
    <xf numFmtId="0" fontId="0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4" fontId="0" fillId="0" borderId="6" xfId="0" applyNumberFormat="1" applyFont="1" applyBorder="1" applyAlignment="1">
      <alignment/>
    </xf>
    <xf numFmtId="4" fontId="0" fillId="0" borderId="7" xfId="0" applyNumberFormat="1" applyFont="1" applyBorder="1" applyAlignment="1">
      <alignment/>
    </xf>
    <xf numFmtId="0" fontId="0" fillId="0" borderId="8" xfId="0" applyBorder="1" applyAlignment="1">
      <alignment/>
    </xf>
    <xf numFmtId="0" fontId="0" fillId="0" borderId="2" xfId="0" applyBorder="1" applyAlignment="1">
      <alignment vertical="center" wrapText="1"/>
    </xf>
    <xf numFmtId="0" fontId="0" fillId="0" borderId="2" xfId="0" applyFill="1" applyBorder="1" applyAlignment="1">
      <alignment vertical="center" wrapText="1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 vertical="center" wrapText="1"/>
    </xf>
    <xf numFmtId="3" fontId="0" fillId="0" borderId="2" xfId="0" applyNumberFormat="1" applyBorder="1" applyAlignment="1">
      <alignment horizontal="center" vertical="center" wrapText="1"/>
    </xf>
    <xf numFmtId="3" fontId="0" fillId="0" borderId="2" xfId="0" applyNumberFormat="1" applyFill="1" applyBorder="1" applyAlignment="1">
      <alignment vertical="center"/>
    </xf>
    <xf numFmtId="3" fontId="0" fillId="0" borderId="6" xfId="0" applyNumberFormat="1" applyFill="1" applyBorder="1" applyAlignment="1">
      <alignment vertical="center"/>
    </xf>
    <xf numFmtId="3" fontId="0" fillId="0" borderId="2" xfId="0" applyNumberFormat="1" applyBorder="1" applyAlignment="1">
      <alignment horizontal="right" vertical="center" wrapText="1"/>
    </xf>
    <xf numFmtId="3" fontId="0" fillId="0" borderId="6" xfId="0" applyNumberFormat="1" applyBorder="1" applyAlignment="1">
      <alignment horizontal="right" vertical="center" wrapText="1"/>
    </xf>
    <xf numFmtId="3" fontId="0" fillId="0" borderId="6" xfId="0" applyNumberFormat="1" applyFill="1" applyBorder="1" applyAlignment="1">
      <alignment horizontal="right" vertical="center" wrapText="1"/>
    </xf>
    <xf numFmtId="3" fontId="0" fillId="0" borderId="2" xfId="0" applyNumberFormat="1" applyBorder="1" applyAlignment="1">
      <alignment vertical="center"/>
    </xf>
    <xf numFmtId="3" fontId="0" fillId="0" borderId="6" xfId="0" applyNumberFormat="1" applyFont="1" applyFill="1" applyBorder="1" applyAlignment="1">
      <alignment vertical="center"/>
    </xf>
    <xf numFmtId="3" fontId="0" fillId="0" borderId="2" xfId="0" applyNumberFormat="1" applyFont="1" applyBorder="1" applyAlignment="1">
      <alignment vertical="center"/>
    </xf>
    <xf numFmtId="0" fontId="0" fillId="0" borderId="2" xfId="0" applyFont="1" applyBorder="1" applyAlignment="1">
      <alignment vertical="center" wrapText="1"/>
    </xf>
    <xf numFmtId="0" fontId="0" fillId="0" borderId="2" xfId="0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3" fontId="2" fillId="0" borderId="1" xfId="0" applyNumberFormat="1" applyFont="1" applyFill="1" applyBorder="1" applyAlignment="1">
      <alignment vertical="center"/>
    </xf>
    <xf numFmtId="3" fontId="0" fillId="0" borderId="9" xfId="0" applyNumberFormat="1" applyBorder="1" applyAlignment="1">
      <alignment/>
    </xf>
    <xf numFmtId="3" fontId="2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 vertical="center"/>
    </xf>
    <xf numFmtId="3" fontId="0" fillId="0" borderId="10" xfId="0" applyNumberForma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 vertical="center"/>
    </xf>
    <xf numFmtId="49" fontId="0" fillId="0" borderId="3" xfId="0" applyNumberFormat="1" applyFont="1" applyBorder="1" applyAlignment="1">
      <alignment horizontal="center"/>
    </xf>
    <xf numFmtId="3" fontId="0" fillId="0" borderId="3" xfId="0" applyNumberFormat="1" applyFont="1" applyBorder="1" applyAlignment="1">
      <alignment/>
    </xf>
    <xf numFmtId="3" fontId="0" fillId="0" borderId="1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0" fontId="0" fillId="0" borderId="3" xfId="0" applyFont="1" applyBorder="1" applyAlignment="1">
      <alignment vertical="center" wrapText="1"/>
    </xf>
    <xf numFmtId="3" fontId="0" fillId="0" borderId="9" xfId="0" applyNumberFormat="1" applyBorder="1" applyAlignment="1">
      <alignment vertical="center"/>
    </xf>
    <xf numFmtId="3" fontId="0" fillId="0" borderId="0" xfId="0" applyNumberFormat="1" applyAlignment="1">
      <alignment vertical="center"/>
    </xf>
    <xf numFmtId="0" fontId="3" fillId="0" borderId="0" xfId="0" applyFont="1" applyAlignment="1">
      <alignment horizontal="center"/>
    </xf>
    <xf numFmtId="10" fontId="0" fillId="0" borderId="6" xfId="0" applyNumberFormat="1" applyBorder="1" applyAlignment="1">
      <alignment horizontal="right" vertical="center" wrapText="1"/>
    </xf>
    <xf numFmtId="10" fontId="2" fillId="0" borderId="6" xfId="0" applyNumberFormat="1" applyFont="1" applyBorder="1" applyAlignment="1">
      <alignment horizontal="right" wrapText="1"/>
    </xf>
    <xf numFmtId="3" fontId="2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3" fontId="2" fillId="0" borderId="0" xfId="0" applyNumberFormat="1" applyFont="1" applyAlignment="1">
      <alignment vertical="center"/>
    </xf>
    <xf numFmtId="10" fontId="2" fillId="0" borderId="4" xfId="0" applyNumberFormat="1" applyFont="1" applyBorder="1" applyAlignment="1">
      <alignment vertical="center"/>
    </xf>
    <xf numFmtId="3" fontId="0" fillId="0" borderId="1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Border="1" applyAlignment="1">
      <alignment vertical="center"/>
    </xf>
    <xf numFmtId="3" fontId="0" fillId="0" borderId="0" xfId="0" applyNumberFormat="1" applyFont="1" applyAlignment="1">
      <alignment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wrapText="1"/>
    </xf>
    <xf numFmtId="0" fontId="0" fillId="0" borderId="1" xfId="0" applyBorder="1" applyAlignment="1">
      <alignment horizontal="right" vertical="center"/>
    </xf>
    <xf numFmtId="0" fontId="0" fillId="0" borderId="2" xfId="0" applyFont="1" applyBorder="1" applyAlignment="1">
      <alignment vertical="center" wrapText="1"/>
    </xf>
    <xf numFmtId="3" fontId="0" fillId="0" borderId="1" xfId="0" applyNumberFormat="1" applyFont="1" applyFill="1" applyBorder="1" applyAlignment="1">
      <alignment vertical="center"/>
    </xf>
    <xf numFmtId="10" fontId="0" fillId="0" borderId="1" xfId="0" applyNumberFormat="1" applyFont="1" applyBorder="1" applyAlignment="1">
      <alignment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4" xfId="0" applyBorder="1" applyAlignment="1">
      <alignment horizontal="center" vertical="center" textRotation="90"/>
    </xf>
    <xf numFmtId="0" fontId="0" fillId="0" borderId="1" xfId="0" applyBorder="1" applyAlignment="1">
      <alignment horizontal="center" vertical="center" textRotation="90"/>
    </xf>
    <xf numFmtId="0" fontId="0" fillId="0" borderId="3" xfId="0" applyBorder="1" applyAlignment="1">
      <alignment horizontal="center" vertical="center" textRotation="90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M51"/>
  <sheetViews>
    <sheetView workbookViewId="0" topLeftCell="AC1">
      <selection activeCell="CE7" sqref="CE7"/>
    </sheetView>
  </sheetViews>
  <sheetFormatPr defaultColWidth="9.140625" defaultRowHeight="12.75"/>
  <cols>
    <col min="1" max="1" width="14.7109375" style="0" bestFit="1" customWidth="1"/>
    <col min="2" max="2" width="12.57421875" style="0" customWidth="1"/>
    <col min="3" max="3" width="13.8515625" style="0" customWidth="1"/>
    <col min="4" max="4" width="9.421875" style="0" bestFit="1" customWidth="1"/>
    <col min="5" max="5" width="10.421875" style="0" bestFit="1" customWidth="1"/>
    <col min="6" max="6" width="10.140625" style="0" bestFit="1" customWidth="1"/>
    <col min="7" max="7" width="10.421875" style="0" bestFit="1" customWidth="1"/>
    <col min="8" max="9" width="11.7109375" style="0" bestFit="1" customWidth="1"/>
    <col min="10" max="10" width="10.140625" style="0" bestFit="1" customWidth="1"/>
    <col min="11" max="11" width="10.421875" style="0" bestFit="1" customWidth="1"/>
    <col min="12" max="12" width="9.421875" style="0" bestFit="1" customWidth="1"/>
    <col min="13" max="13" width="10.421875" style="0" bestFit="1" customWidth="1"/>
    <col min="14" max="14" width="10.140625" style="0" bestFit="1" customWidth="1"/>
    <col min="15" max="15" width="10.421875" style="0" bestFit="1" customWidth="1"/>
    <col min="16" max="17" width="11.7109375" style="0" bestFit="1" customWidth="1"/>
    <col min="18" max="18" width="9.421875" style="0" bestFit="1" customWidth="1"/>
    <col min="19" max="19" width="10.421875" style="0" bestFit="1" customWidth="1"/>
    <col min="20" max="20" width="11.8515625" style="0" customWidth="1"/>
    <col min="21" max="21" width="10.28125" style="0" customWidth="1"/>
    <col min="22" max="22" width="11.57421875" style="0" customWidth="1"/>
    <col min="23" max="25" width="10.28125" style="0" customWidth="1"/>
    <col min="26" max="26" width="9.421875" style="0" bestFit="1" customWidth="1"/>
    <col min="27" max="27" width="10.421875" style="0" bestFit="1" customWidth="1"/>
    <col min="28" max="28" width="9.421875" style="0" bestFit="1" customWidth="1"/>
    <col min="29" max="29" width="10.421875" style="0" bestFit="1" customWidth="1"/>
    <col min="30" max="30" width="10.140625" style="0" bestFit="1" customWidth="1"/>
    <col min="31" max="31" width="10.421875" style="0" bestFit="1" customWidth="1"/>
    <col min="32" max="37" width="11.7109375" style="0" bestFit="1" customWidth="1"/>
    <col min="38" max="38" width="9.421875" style="0" bestFit="1" customWidth="1"/>
    <col min="39" max="39" width="10.421875" style="0" bestFit="1" customWidth="1"/>
    <col min="40" max="40" width="9.421875" style="0" bestFit="1" customWidth="1"/>
    <col min="41" max="41" width="10.421875" style="0" bestFit="1" customWidth="1"/>
    <col min="42" max="42" width="10.140625" style="0" bestFit="1" customWidth="1"/>
    <col min="43" max="43" width="10.421875" style="0" bestFit="1" customWidth="1"/>
    <col min="44" max="44" width="10.140625" style="0" bestFit="1" customWidth="1"/>
    <col min="45" max="45" width="10.421875" style="0" bestFit="1" customWidth="1"/>
    <col min="46" max="46" width="10.140625" style="0" bestFit="1" customWidth="1"/>
    <col min="47" max="47" width="10.421875" style="0" bestFit="1" customWidth="1"/>
    <col min="48" max="49" width="11.7109375" style="0" bestFit="1" customWidth="1"/>
    <col min="50" max="50" width="10.28125" style="0" bestFit="1" customWidth="1"/>
    <col min="51" max="51" width="10.421875" style="0" bestFit="1" customWidth="1"/>
    <col min="52" max="52" width="10.140625" style="0" bestFit="1" customWidth="1"/>
    <col min="53" max="53" width="10.421875" style="0" bestFit="1" customWidth="1"/>
    <col min="54" max="54" width="11.7109375" style="0" bestFit="1" customWidth="1"/>
    <col min="55" max="55" width="10.421875" style="0" bestFit="1" customWidth="1"/>
    <col min="56" max="56" width="11.7109375" style="0" bestFit="1" customWidth="1"/>
    <col min="57" max="57" width="10.421875" style="0" bestFit="1" customWidth="1"/>
    <col min="58" max="58" width="10.28125" style="0" bestFit="1" customWidth="1"/>
    <col min="59" max="59" width="10.421875" style="0" bestFit="1" customWidth="1"/>
    <col min="60" max="60" width="10.140625" style="0" bestFit="1" customWidth="1"/>
    <col min="61" max="61" width="10.421875" style="0" bestFit="1" customWidth="1"/>
    <col min="62" max="62" width="10.8515625" style="0" customWidth="1"/>
    <col min="63" max="63" width="10.421875" style="0" bestFit="1" customWidth="1"/>
    <col min="64" max="64" width="9.28125" style="0" bestFit="1" customWidth="1"/>
    <col min="65" max="65" width="10.421875" style="0" bestFit="1" customWidth="1"/>
    <col min="66" max="73" width="9.28125" style="0" bestFit="1" customWidth="1"/>
    <col min="74" max="75" width="10.140625" style="0" bestFit="1" customWidth="1"/>
    <col min="76" max="76" width="11.7109375" style="0" bestFit="1" customWidth="1"/>
    <col min="77" max="77" width="10.140625" style="0" bestFit="1" customWidth="1"/>
    <col min="78" max="78" width="12.7109375" style="0" bestFit="1" customWidth="1"/>
    <col min="79" max="79" width="11.7109375" style="0" bestFit="1" customWidth="1"/>
    <col min="80" max="81" width="10.140625" style="0" bestFit="1" customWidth="1"/>
    <col min="82" max="83" width="12.7109375" style="0" bestFit="1" customWidth="1"/>
    <col min="84" max="85" width="10.140625" style="0" bestFit="1" customWidth="1"/>
    <col min="86" max="87" width="12.7109375" style="0" bestFit="1" customWidth="1"/>
    <col min="88" max="88" width="13.7109375" style="0" customWidth="1"/>
    <col min="89" max="89" width="16.8515625" style="0" customWidth="1"/>
    <col min="90" max="90" width="13.140625" style="0" customWidth="1"/>
    <col min="91" max="91" width="13.57421875" style="0" customWidth="1"/>
  </cols>
  <sheetData>
    <row r="1" spans="1:91" ht="12.75">
      <c r="A1" s="72"/>
      <c r="B1" s="73" t="s">
        <v>177</v>
      </c>
      <c r="C1" s="74" t="s">
        <v>178</v>
      </c>
      <c r="D1" s="73" t="s">
        <v>177</v>
      </c>
      <c r="E1" s="74" t="s">
        <v>178</v>
      </c>
      <c r="F1" s="73" t="s">
        <v>177</v>
      </c>
      <c r="G1" s="74" t="s">
        <v>178</v>
      </c>
      <c r="H1" s="73" t="s">
        <v>177</v>
      </c>
      <c r="I1" s="74" t="s">
        <v>178</v>
      </c>
      <c r="J1" s="73" t="s">
        <v>177</v>
      </c>
      <c r="K1" s="74" t="s">
        <v>178</v>
      </c>
      <c r="L1" s="73" t="s">
        <v>177</v>
      </c>
      <c r="M1" s="74" t="s">
        <v>178</v>
      </c>
      <c r="N1" s="73" t="s">
        <v>177</v>
      </c>
      <c r="O1" s="74" t="s">
        <v>178</v>
      </c>
      <c r="P1" s="73" t="s">
        <v>177</v>
      </c>
      <c r="Q1" s="74" t="s">
        <v>178</v>
      </c>
      <c r="R1" s="73" t="s">
        <v>177</v>
      </c>
      <c r="S1" s="74" t="s">
        <v>178</v>
      </c>
      <c r="T1" s="73" t="s">
        <v>177</v>
      </c>
      <c r="U1" s="74" t="s">
        <v>178</v>
      </c>
      <c r="V1" s="73" t="s">
        <v>177</v>
      </c>
      <c r="W1" s="74" t="s">
        <v>178</v>
      </c>
      <c r="X1" s="73" t="s">
        <v>177</v>
      </c>
      <c r="Y1" s="74" t="s">
        <v>178</v>
      </c>
      <c r="Z1" s="73" t="s">
        <v>177</v>
      </c>
      <c r="AA1" s="74" t="s">
        <v>178</v>
      </c>
      <c r="AB1" s="73" t="s">
        <v>177</v>
      </c>
      <c r="AC1" s="74" t="s">
        <v>178</v>
      </c>
      <c r="AD1" s="73" t="s">
        <v>177</v>
      </c>
      <c r="AE1" s="74" t="s">
        <v>178</v>
      </c>
      <c r="AF1" s="73" t="s">
        <v>177</v>
      </c>
      <c r="AG1" s="74" t="s">
        <v>178</v>
      </c>
      <c r="AH1" s="73" t="s">
        <v>177</v>
      </c>
      <c r="AI1" s="74" t="s">
        <v>178</v>
      </c>
      <c r="AJ1" s="73" t="s">
        <v>177</v>
      </c>
      <c r="AK1" s="74" t="s">
        <v>178</v>
      </c>
      <c r="AL1" s="73" t="s">
        <v>177</v>
      </c>
      <c r="AM1" s="74" t="s">
        <v>178</v>
      </c>
      <c r="AN1" s="73" t="s">
        <v>177</v>
      </c>
      <c r="AO1" s="74" t="s">
        <v>178</v>
      </c>
      <c r="AP1" s="73" t="s">
        <v>177</v>
      </c>
      <c r="AQ1" s="74" t="s">
        <v>178</v>
      </c>
      <c r="AR1" s="73" t="s">
        <v>177</v>
      </c>
      <c r="AS1" s="74" t="s">
        <v>178</v>
      </c>
      <c r="AT1" s="73" t="s">
        <v>177</v>
      </c>
      <c r="AU1" s="74" t="s">
        <v>178</v>
      </c>
      <c r="AV1" s="73" t="s">
        <v>177</v>
      </c>
      <c r="AW1" s="74" t="s">
        <v>178</v>
      </c>
      <c r="AX1" s="73" t="s">
        <v>177</v>
      </c>
      <c r="AY1" s="74" t="s">
        <v>178</v>
      </c>
      <c r="AZ1" s="73" t="s">
        <v>177</v>
      </c>
      <c r="BA1" s="74" t="s">
        <v>178</v>
      </c>
      <c r="BB1" s="73" t="s">
        <v>177</v>
      </c>
      <c r="BC1" s="74" t="s">
        <v>178</v>
      </c>
      <c r="BD1" s="73" t="s">
        <v>177</v>
      </c>
      <c r="BE1" s="74" t="s">
        <v>178</v>
      </c>
      <c r="BF1" s="73" t="s">
        <v>177</v>
      </c>
      <c r="BG1" s="74" t="s">
        <v>178</v>
      </c>
      <c r="BH1" s="73" t="s">
        <v>177</v>
      </c>
      <c r="BI1" s="74" t="s">
        <v>178</v>
      </c>
      <c r="BJ1" s="73" t="s">
        <v>177</v>
      </c>
      <c r="BK1" s="74" t="s">
        <v>178</v>
      </c>
      <c r="BL1" s="73" t="s">
        <v>177</v>
      </c>
      <c r="BM1" s="74" t="s">
        <v>178</v>
      </c>
      <c r="BN1" s="73" t="s">
        <v>177</v>
      </c>
      <c r="BO1" s="74" t="s">
        <v>178</v>
      </c>
      <c r="BP1" s="73" t="s">
        <v>177</v>
      </c>
      <c r="BQ1" s="74" t="s">
        <v>178</v>
      </c>
      <c r="BR1" s="73" t="s">
        <v>177</v>
      </c>
      <c r="BS1" s="74" t="s">
        <v>178</v>
      </c>
      <c r="BT1" s="73" t="s">
        <v>177</v>
      </c>
      <c r="BU1" s="74" t="s">
        <v>178</v>
      </c>
      <c r="BV1" s="73" t="s">
        <v>177</v>
      </c>
      <c r="BW1" s="74" t="s">
        <v>178</v>
      </c>
      <c r="BX1" s="73" t="s">
        <v>177</v>
      </c>
      <c r="BY1" s="74" t="s">
        <v>178</v>
      </c>
      <c r="BZ1" s="73" t="s">
        <v>177</v>
      </c>
      <c r="CA1" s="74" t="s">
        <v>178</v>
      </c>
      <c r="CB1" s="73" t="s">
        <v>177</v>
      </c>
      <c r="CC1" s="74" t="s">
        <v>178</v>
      </c>
      <c r="CD1" s="73" t="s">
        <v>177</v>
      </c>
      <c r="CE1" s="74" t="s">
        <v>178</v>
      </c>
      <c r="CF1" s="73" t="s">
        <v>177</v>
      </c>
      <c r="CG1" s="74" t="s">
        <v>178</v>
      </c>
      <c r="CH1" s="73" t="s">
        <v>177</v>
      </c>
      <c r="CI1" s="72" t="s">
        <v>178</v>
      </c>
      <c r="CJ1" s="73" t="s">
        <v>177</v>
      </c>
      <c r="CK1" s="72" t="s">
        <v>178</v>
      </c>
      <c r="CL1" s="47" t="s">
        <v>177</v>
      </c>
      <c r="CM1" s="47" t="s">
        <v>178</v>
      </c>
    </row>
    <row r="2" spans="1:91" ht="12.75">
      <c r="A2" s="72" t="s">
        <v>179</v>
      </c>
      <c r="B2" s="163">
        <v>420</v>
      </c>
      <c r="C2" s="164"/>
      <c r="D2" s="163">
        <v>470</v>
      </c>
      <c r="E2" s="164"/>
      <c r="F2" s="163">
        <v>690</v>
      </c>
      <c r="G2" s="164"/>
      <c r="H2" s="163">
        <v>830</v>
      </c>
      <c r="I2" s="164"/>
      <c r="J2" s="163">
        <v>750</v>
      </c>
      <c r="K2" s="164"/>
      <c r="L2" s="163">
        <v>840</v>
      </c>
      <c r="M2" s="164"/>
      <c r="N2" s="163">
        <v>920</v>
      </c>
      <c r="O2" s="164"/>
      <c r="P2" s="163">
        <v>970</v>
      </c>
      <c r="Q2" s="164"/>
      <c r="R2" s="163">
        <v>570</v>
      </c>
      <c r="S2" s="164"/>
      <c r="T2" s="163">
        <v>770</v>
      </c>
      <c r="U2" s="164"/>
      <c r="V2" s="163">
        <v>870</v>
      </c>
      <c r="W2" s="164"/>
      <c r="X2" s="163">
        <v>910</v>
      </c>
      <c r="Y2" s="164"/>
      <c r="Z2" s="163">
        <v>2380</v>
      </c>
      <c r="AA2" s="164"/>
      <c r="AB2" s="163">
        <v>2980</v>
      </c>
      <c r="AC2" s="164"/>
      <c r="AD2" s="163">
        <v>2360</v>
      </c>
      <c r="AE2" s="164"/>
      <c r="AF2" s="163">
        <v>2130</v>
      </c>
      <c r="AG2" s="164"/>
      <c r="AH2" s="163">
        <v>2110</v>
      </c>
      <c r="AI2" s="164"/>
      <c r="AJ2" s="163">
        <v>6410</v>
      </c>
      <c r="AK2" s="164"/>
      <c r="AL2" s="163">
        <v>6260</v>
      </c>
      <c r="AM2" s="164"/>
      <c r="AN2" s="163">
        <v>2310</v>
      </c>
      <c r="AO2" s="164"/>
      <c r="AP2" s="163">
        <v>2320</v>
      </c>
      <c r="AQ2" s="164"/>
      <c r="AR2" s="163" t="s">
        <v>180</v>
      </c>
      <c r="AS2" s="164"/>
      <c r="AT2" s="163" t="s">
        <v>181</v>
      </c>
      <c r="AU2" s="164"/>
      <c r="AV2" s="163" t="s">
        <v>182</v>
      </c>
      <c r="AW2" s="164"/>
      <c r="AX2" s="165" t="s">
        <v>183</v>
      </c>
      <c r="AY2" s="166"/>
      <c r="AZ2" s="163">
        <v>2460</v>
      </c>
      <c r="BA2" s="164"/>
      <c r="BB2" s="163">
        <v>6300</v>
      </c>
      <c r="BC2" s="164"/>
      <c r="BD2" s="163">
        <v>6430</v>
      </c>
      <c r="BE2" s="164"/>
      <c r="BF2" s="163" t="s">
        <v>184</v>
      </c>
      <c r="BG2" s="164"/>
      <c r="BH2" s="163" t="s">
        <v>185</v>
      </c>
      <c r="BI2" s="164"/>
      <c r="BJ2" s="163">
        <v>2710</v>
      </c>
      <c r="BK2" s="164"/>
      <c r="BL2" s="163">
        <v>2390</v>
      </c>
      <c r="BM2" s="164"/>
      <c r="BN2" s="163">
        <v>680</v>
      </c>
      <c r="BO2" s="164"/>
      <c r="BP2" s="163">
        <v>580</v>
      </c>
      <c r="BQ2" s="164"/>
      <c r="BR2" s="163">
        <v>960</v>
      </c>
      <c r="BS2" s="164"/>
      <c r="BT2" s="163">
        <v>1510</v>
      </c>
      <c r="BU2" s="164"/>
      <c r="BV2" s="163">
        <v>6180</v>
      </c>
      <c r="BW2" s="164"/>
      <c r="BX2" s="163">
        <v>2690</v>
      </c>
      <c r="BY2" s="164"/>
      <c r="BZ2" s="163">
        <v>10</v>
      </c>
      <c r="CA2" s="164"/>
      <c r="CB2" s="163">
        <v>20</v>
      </c>
      <c r="CC2" s="164"/>
      <c r="CD2" s="163">
        <v>2920</v>
      </c>
      <c r="CE2" s="164"/>
      <c r="CF2" s="163">
        <v>290</v>
      </c>
      <c r="CG2" s="164"/>
      <c r="CH2" s="163">
        <v>2920</v>
      </c>
      <c r="CI2" s="167"/>
      <c r="CJ2" s="163" t="s">
        <v>371</v>
      </c>
      <c r="CK2" s="167"/>
      <c r="CL2" s="7" t="s">
        <v>280</v>
      </c>
      <c r="CM2" s="7"/>
    </row>
    <row r="3" spans="1:91" ht="12.75">
      <c r="A3" s="72" t="s">
        <v>186</v>
      </c>
      <c r="B3" s="75">
        <v>1646250</v>
      </c>
      <c r="C3" s="76">
        <v>818858</v>
      </c>
      <c r="D3" s="75">
        <v>293</v>
      </c>
      <c r="E3" s="76">
        <v>1153</v>
      </c>
      <c r="F3" s="75">
        <v>600000</v>
      </c>
      <c r="G3" s="76">
        <v>601964</v>
      </c>
      <c r="H3" s="75">
        <v>150000</v>
      </c>
      <c r="I3" s="76">
        <v>30444</v>
      </c>
      <c r="J3" s="75">
        <v>115000</v>
      </c>
      <c r="K3" s="76">
        <v>39030</v>
      </c>
      <c r="L3" s="75">
        <v>320</v>
      </c>
      <c r="M3" s="76">
        <v>0</v>
      </c>
      <c r="N3" s="75">
        <v>0</v>
      </c>
      <c r="O3" s="76">
        <v>3247</v>
      </c>
      <c r="P3" s="75">
        <v>51920</v>
      </c>
      <c r="Q3" s="76">
        <v>3259</v>
      </c>
      <c r="R3" s="75"/>
      <c r="S3" s="76"/>
      <c r="T3" s="75">
        <v>1390964</v>
      </c>
      <c r="U3" s="76">
        <v>478263</v>
      </c>
      <c r="V3" s="75"/>
      <c r="W3" s="76"/>
      <c r="X3" s="75">
        <v>1770</v>
      </c>
      <c r="Y3" s="76">
        <v>2382</v>
      </c>
      <c r="Z3" s="75"/>
      <c r="AA3" s="76"/>
      <c r="AB3" s="75"/>
      <c r="AC3" s="76"/>
      <c r="AD3" s="75">
        <v>201000</v>
      </c>
      <c r="AE3" s="76">
        <v>426930</v>
      </c>
      <c r="AF3" s="75">
        <v>1316880</v>
      </c>
      <c r="AG3" s="76">
        <v>651360</v>
      </c>
      <c r="AH3" s="75">
        <v>40000</v>
      </c>
      <c r="AI3" s="76">
        <v>19800</v>
      </c>
      <c r="AJ3" s="75">
        <v>12938</v>
      </c>
      <c r="AK3" s="76">
        <v>12938</v>
      </c>
      <c r="AL3" s="75"/>
      <c r="AM3" s="76"/>
      <c r="AN3" s="75"/>
      <c r="AO3" s="76"/>
      <c r="AP3" s="75">
        <v>21832</v>
      </c>
      <c r="AQ3" s="76">
        <v>44224</v>
      </c>
      <c r="AR3" s="75"/>
      <c r="AS3" s="76"/>
      <c r="AT3" s="75">
        <v>17000</v>
      </c>
      <c r="AU3" s="76">
        <v>17000</v>
      </c>
      <c r="AV3" s="75"/>
      <c r="AW3" s="76"/>
      <c r="AX3" s="75"/>
      <c r="AY3" s="76"/>
      <c r="AZ3" s="75">
        <v>191000</v>
      </c>
      <c r="BA3" s="76">
        <v>95216</v>
      </c>
      <c r="BB3" s="75">
        <v>81827</v>
      </c>
      <c r="BC3" s="76">
        <v>0</v>
      </c>
      <c r="BD3" s="75">
        <v>454200</v>
      </c>
      <c r="BE3" s="76">
        <v>0</v>
      </c>
      <c r="BF3" s="75"/>
      <c r="BG3" s="76"/>
      <c r="BH3" s="75">
        <v>172119</v>
      </c>
      <c r="BI3" s="76">
        <v>62045</v>
      </c>
      <c r="BJ3" s="75">
        <v>47500</v>
      </c>
      <c r="BK3" s="76">
        <v>35000</v>
      </c>
      <c r="BL3" s="75"/>
      <c r="BM3" s="76"/>
      <c r="BN3" s="75">
        <v>0</v>
      </c>
      <c r="BO3" s="76">
        <v>65</v>
      </c>
      <c r="BP3" s="75">
        <v>0</v>
      </c>
      <c r="BQ3" s="76">
        <v>249</v>
      </c>
      <c r="BR3" s="75">
        <v>500</v>
      </c>
      <c r="BS3" s="76">
        <v>500</v>
      </c>
      <c r="BT3" s="75"/>
      <c r="BU3" s="76"/>
      <c r="BV3" s="75"/>
      <c r="BW3" s="76"/>
      <c r="BX3" s="75">
        <v>427000</v>
      </c>
      <c r="BY3" s="76">
        <v>216000</v>
      </c>
      <c r="BZ3" s="75">
        <v>10501945</v>
      </c>
      <c r="CA3" s="76">
        <v>4381735</v>
      </c>
      <c r="CB3" s="75">
        <v>250000</v>
      </c>
      <c r="CC3" s="76">
        <v>109866</v>
      </c>
      <c r="CD3" s="75">
        <v>27105405</v>
      </c>
      <c r="CE3" s="75">
        <v>16680248</v>
      </c>
      <c r="CF3" s="75">
        <v>113400</v>
      </c>
      <c r="CG3" s="75">
        <v>58247</v>
      </c>
      <c r="CH3" s="75"/>
      <c r="CI3" s="75"/>
      <c r="CJ3" s="75">
        <v>474003</v>
      </c>
      <c r="CK3" s="75">
        <v>0</v>
      </c>
      <c r="CL3" s="78">
        <v>393319</v>
      </c>
      <c r="CM3" s="78">
        <v>273355</v>
      </c>
    </row>
    <row r="4" spans="1:91" ht="12.75">
      <c r="A4" s="72"/>
      <c r="B4" s="75"/>
      <c r="C4" s="76"/>
      <c r="D4" s="75"/>
      <c r="E4" s="76"/>
      <c r="F4" s="75">
        <v>10000</v>
      </c>
      <c r="G4" s="76">
        <v>3685</v>
      </c>
      <c r="H4" s="75">
        <v>500000</v>
      </c>
      <c r="I4" s="76">
        <v>243893</v>
      </c>
      <c r="J4" s="75">
        <v>26000</v>
      </c>
      <c r="K4" s="76">
        <v>12957</v>
      </c>
      <c r="L4" s="75"/>
      <c r="M4" s="76"/>
      <c r="N4" s="75">
        <v>0</v>
      </c>
      <c r="O4" s="76">
        <v>33</v>
      </c>
      <c r="P4" s="75">
        <v>3698</v>
      </c>
      <c r="Q4" s="76">
        <v>89279</v>
      </c>
      <c r="R4" s="75"/>
      <c r="S4" s="76"/>
      <c r="T4" s="75"/>
      <c r="U4" s="76"/>
      <c r="V4" s="75"/>
      <c r="W4" s="76"/>
      <c r="X4" s="75">
        <v>0</v>
      </c>
      <c r="Y4" s="76">
        <v>2</v>
      </c>
      <c r="Z4" s="75"/>
      <c r="AA4" s="76"/>
      <c r="AB4" s="75"/>
      <c r="AC4" s="76"/>
      <c r="AD4" s="75">
        <v>650</v>
      </c>
      <c r="AE4" s="76">
        <v>334</v>
      </c>
      <c r="AF4" s="75">
        <v>0</v>
      </c>
      <c r="AG4" s="76">
        <v>20400</v>
      </c>
      <c r="AH4" s="75">
        <v>150000</v>
      </c>
      <c r="AI4" s="76">
        <v>150000</v>
      </c>
      <c r="AJ4" s="75">
        <v>42189</v>
      </c>
      <c r="AK4" s="76">
        <v>42189</v>
      </c>
      <c r="AL4" s="75"/>
      <c r="AM4" s="76"/>
      <c r="AN4" s="75"/>
      <c r="AO4" s="76"/>
      <c r="AP4" s="75">
        <v>212150</v>
      </c>
      <c r="AQ4" s="76">
        <v>119292</v>
      </c>
      <c r="AR4" s="75"/>
      <c r="AS4" s="76"/>
      <c r="AT4" s="75"/>
      <c r="AU4" s="75"/>
      <c r="AV4" s="75"/>
      <c r="AW4" s="76"/>
      <c r="AX4" s="75"/>
      <c r="AY4" s="76"/>
      <c r="AZ4" s="75"/>
      <c r="BA4" s="76"/>
      <c r="BB4" s="75">
        <v>1830000</v>
      </c>
      <c r="BC4" s="76">
        <v>0</v>
      </c>
      <c r="BD4" s="75"/>
      <c r="BE4" s="75"/>
      <c r="BF4" s="75"/>
      <c r="BG4" s="76"/>
      <c r="BH4" s="75">
        <v>24567</v>
      </c>
      <c r="BI4" s="76">
        <v>0</v>
      </c>
      <c r="BJ4" s="75">
        <v>9000</v>
      </c>
      <c r="BK4" s="76">
        <v>0</v>
      </c>
      <c r="BL4" s="75"/>
      <c r="BM4" s="76"/>
      <c r="BN4" s="75">
        <v>12000</v>
      </c>
      <c r="BO4" s="76">
        <v>14891</v>
      </c>
      <c r="BP4" s="75"/>
      <c r="BQ4" s="76"/>
      <c r="BR4" s="75">
        <v>25500</v>
      </c>
      <c r="BS4" s="76">
        <v>23700</v>
      </c>
      <c r="BT4" s="75"/>
      <c r="BU4" s="76"/>
      <c r="BV4" s="75"/>
      <c r="BW4" s="76"/>
      <c r="BX4" s="75"/>
      <c r="BY4" s="76"/>
      <c r="BZ4" s="75"/>
      <c r="CA4" s="76"/>
      <c r="CB4" s="75"/>
      <c r="CC4" s="76"/>
      <c r="CD4" s="75">
        <v>9199119</v>
      </c>
      <c r="CE4" s="76">
        <v>4599558</v>
      </c>
      <c r="CF4" s="75">
        <v>33201</v>
      </c>
      <c r="CG4" s="76">
        <v>22675</v>
      </c>
      <c r="CH4" s="75"/>
      <c r="CI4" s="95"/>
      <c r="CJ4" s="75">
        <v>81165</v>
      </c>
      <c r="CK4" s="95">
        <v>0</v>
      </c>
      <c r="CL4" s="78">
        <v>10412</v>
      </c>
      <c r="CM4" s="78">
        <v>6024</v>
      </c>
    </row>
    <row r="5" spans="1:91" ht="12.75">
      <c r="A5" s="72"/>
      <c r="B5" s="75"/>
      <c r="C5" s="76"/>
      <c r="D5" s="75"/>
      <c r="E5" s="76"/>
      <c r="F5" s="75">
        <v>500</v>
      </c>
      <c r="G5" s="76">
        <v>158</v>
      </c>
      <c r="H5" s="75">
        <v>50000</v>
      </c>
      <c r="I5" s="76">
        <v>88637</v>
      </c>
      <c r="J5" s="75">
        <v>166500</v>
      </c>
      <c r="K5" s="76">
        <v>109054</v>
      </c>
      <c r="L5" s="75"/>
      <c r="M5" s="76"/>
      <c r="N5" s="75">
        <v>0</v>
      </c>
      <c r="O5" s="76">
        <v>4</v>
      </c>
      <c r="P5" s="75">
        <v>331957</v>
      </c>
      <c r="Q5" s="76">
        <v>184989</v>
      </c>
      <c r="R5" s="75"/>
      <c r="S5" s="76"/>
      <c r="T5" s="75"/>
      <c r="U5" s="76"/>
      <c r="V5" s="75"/>
      <c r="W5" s="76"/>
      <c r="X5" s="75">
        <v>0</v>
      </c>
      <c r="Y5" s="76">
        <v>6</v>
      </c>
      <c r="Z5" s="75"/>
      <c r="AA5" s="76"/>
      <c r="AB5" s="75"/>
      <c r="AC5" s="76"/>
      <c r="AD5" s="75"/>
      <c r="AE5" s="76"/>
      <c r="AF5" s="75"/>
      <c r="AG5" s="76"/>
      <c r="AH5" s="75">
        <v>50000</v>
      </c>
      <c r="AI5" s="76">
        <v>50000</v>
      </c>
      <c r="AJ5" s="75">
        <v>14063</v>
      </c>
      <c r="AK5" s="76">
        <v>14063</v>
      </c>
      <c r="AL5" s="75"/>
      <c r="AM5" s="76"/>
      <c r="AN5" s="75"/>
      <c r="AO5" s="76"/>
      <c r="AP5" s="75">
        <v>42000</v>
      </c>
      <c r="AQ5" s="76">
        <v>20385</v>
      </c>
      <c r="AR5" s="75"/>
      <c r="AS5" s="76"/>
      <c r="AT5" s="75"/>
      <c r="AU5" s="76"/>
      <c r="AV5" s="75"/>
      <c r="AW5" s="76"/>
      <c r="AX5" s="75"/>
      <c r="AY5" s="76"/>
      <c r="AZ5" s="75"/>
      <c r="BA5" s="76"/>
      <c r="BB5" s="75"/>
      <c r="BC5" s="76"/>
      <c r="BD5" s="75"/>
      <c r="BE5" s="76"/>
      <c r="BF5" s="75"/>
      <c r="BG5" s="76"/>
      <c r="BH5" s="75">
        <v>7000</v>
      </c>
      <c r="BI5" s="76">
        <v>6922</v>
      </c>
      <c r="BJ5" s="75">
        <v>30000</v>
      </c>
      <c r="BK5" s="76">
        <v>30000</v>
      </c>
      <c r="BL5" s="75"/>
      <c r="BM5" s="76"/>
      <c r="BN5" s="75"/>
      <c r="BO5" s="76"/>
      <c r="BP5" s="75"/>
      <c r="BQ5" s="76"/>
      <c r="BR5" s="75"/>
      <c r="BS5" s="76"/>
      <c r="BT5" s="75"/>
      <c r="BU5" s="76"/>
      <c r="BV5" s="75"/>
      <c r="BW5" s="76"/>
      <c r="BX5" s="75"/>
      <c r="BY5" s="76"/>
      <c r="BZ5" s="75"/>
      <c r="CA5" s="76"/>
      <c r="CB5" s="75"/>
      <c r="CC5" s="76"/>
      <c r="CD5" s="111">
        <v>1827109</v>
      </c>
      <c r="CE5" s="112">
        <v>913554</v>
      </c>
      <c r="CF5" s="75"/>
      <c r="CG5" s="76"/>
      <c r="CH5" s="75"/>
      <c r="CI5" s="95"/>
      <c r="CJ5" s="75">
        <v>990455</v>
      </c>
      <c r="CK5" s="95">
        <v>0</v>
      </c>
      <c r="CL5" s="78">
        <v>206631</v>
      </c>
      <c r="CM5" s="78">
        <v>119299</v>
      </c>
    </row>
    <row r="6" spans="1:91" ht="12.75">
      <c r="A6" s="72"/>
      <c r="B6" s="75"/>
      <c r="C6" s="76"/>
      <c r="D6" s="75"/>
      <c r="E6" s="76"/>
      <c r="F6" s="75">
        <v>17550</v>
      </c>
      <c r="G6" s="76">
        <v>11168</v>
      </c>
      <c r="H6" s="75">
        <v>208000</v>
      </c>
      <c r="I6" s="76">
        <v>159804</v>
      </c>
      <c r="J6" s="75">
        <v>50000</v>
      </c>
      <c r="K6" s="76">
        <v>47788</v>
      </c>
      <c r="L6" s="75"/>
      <c r="M6" s="76"/>
      <c r="N6" s="75">
        <v>150000</v>
      </c>
      <c r="O6" s="76">
        <v>52113</v>
      </c>
      <c r="P6" s="75">
        <v>1000</v>
      </c>
      <c r="Q6" s="76">
        <v>283</v>
      </c>
      <c r="R6" s="75"/>
      <c r="S6" s="76"/>
      <c r="T6" s="75"/>
      <c r="U6" s="76"/>
      <c r="V6" s="75"/>
      <c r="W6" s="76"/>
      <c r="X6" s="75"/>
      <c r="Y6" s="76"/>
      <c r="Z6" s="75"/>
      <c r="AA6" s="76"/>
      <c r="AB6" s="75"/>
      <c r="AC6" s="76"/>
      <c r="AD6" s="75"/>
      <c r="AE6" s="76"/>
      <c r="AF6" s="75"/>
      <c r="AG6" s="76"/>
      <c r="AH6" s="75">
        <v>190000</v>
      </c>
      <c r="AI6" s="76">
        <v>101000</v>
      </c>
      <c r="AJ6" s="75">
        <v>1400000</v>
      </c>
      <c r="AK6" s="76">
        <v>1393921</v>
      </c>
      <c r="AL6" s="75"/>
      <c r="AM6" s="76"/>
      <c r="AN6" s="75"/>
      <c r="AO6" s="76"/>
      <c r="AP6" s="75"/>
      <c r="AQ6" s="76"/>
      <c r="AR6" s="75"/>
      <c r="AS6" s="76"/>
      <c r="AT6" s="75"/>
      <c r="AU6" s="76"/>
      <c r="AV6" s="75"/>
      <c r="AW6" s="76"/>
      <c r="AX6" s="75"/>
      <c r="AY6" s="76"/>
      <c r="AZ6" s="75"/>
      <c r="BA6" s="76"/>
      <c r="BB6" s="75"/>
      <c r="BC6" s="76"/>
      <c r="BD6" s="75"/>
      <c r="BE6" s="76"/>
      <c r="BF6" s="75"/>
      <c r="BG6" s="76"/>
      <c r="BH6" s="75">
        <v>1500</v>
      </c>
      <c r="BI6" s="76">
        <v>1500</v>
      </c>
      <c r="BJ6" s="75">
        <v>20000</v>
      </c>
      <c r="BK6" s="76">
        <v>20000</v>
      </c>
      <c r="BL6" s="75"/>
      <c r="BM6" s="76"/>
      <c r="BN6" s="75"/>
      <c r="BO6" s="76"/>
      <c r="BP6" s="75"/>
      <c r="BQ6" s="76"/>
      <c r="BR6" s="75"/>
      <c r="BS6" s="76"/>
      <c r="BT6" s="75"/>
      <c r="BU6" s="76"/>
      <c r="BV6" s="75"/>
      <c r="BW6" s="76"/>
      <c r="BX6" s="75"/>
      <c r="BY6" s="76"/>
      <c r="BZ6" s="75"/>
      <c r="CA6" s="76"/>
      <c r="CB6" s="75"/>
      <c r="CC6" s="76"/>
      <c r="CD6" s="75">
        <v>115800</v>
      </c>
      <c r="CE6" s="76">
        <v>115800</v>
      </c>
      <c r="CF6" s="75"/>
      <c r="CG6" s="76"/>
      <c r="CH6" s="75"/>
      <c r="CI6" s="95"/>
      <c r="CJ6" s="75">
        <v>5865</v>
      </c>
      <c r="CK6" s="95">
        <v>5865</v>
      </c>
      <c r="CL6" s="78">
        <v>52828</v>
      </c>
      <c r="CM6" s="78">
        <v>37411</v>
      </c>
    </row>
    <row r="7" spans="1:91" ht="12.75">
      <c r="A7" s="72"/>
      <c r="B7" s="75"/>
      <c r="C7" s="76"/>
      <c r="D7" s="75"/>
      <c r="E7" s="76"/>
      <c r="F7" s="75">
        <v>2000</v>
      </c>
      <c r="G7" s="76">
        <v>919</v>
      </c>
      <c r="H7" s="75">
        <v>7000</v>
      </c>
      <c r="I7" s="76">
        <v>0</v>
      </c>
      <c r="J7" s="75">
        <v>1895</v>
      </c>
      <c r="K7" s="76">
        <v>790</v>
      </c>
      <c r="L7" s="75"/>
      <c r="M7" s="76"/>
      <c r="N7" s="75">
        <v>0</v>
      </c>
      <c r="O7" s="76">
        <v>193</v>
      </c>
      <c r="P7" s="75">
        <v>2000</v>
      </c>
      <c r="Q7" s="76">
        <v>1873</v>
      </c>
      <c r="R7" s="75"/>
      <c r="S7" s="76"/>
      <c r="T7" s="75"/>
      <c r="U7" s="76"/>
      <c r="V7" s="75"/>
      <c r="W7" s="76"/>
      <c r="X7" s="75"/>
      <c r="Y7" s="76"/>
      <c r="Z7" s="75"/>
      <c r="AA7" s="76"/>
      <c r="AB7" s="75"/>
      <c r="AC7" s="76"/>
      <c r="AD7" s="75"/>
      <c r="AE7" s="76"/>
      <c r="AF7" s="75"/>
      <c r="AG7" s="76"/>
      <c r="AH7" s="75">
        <v>105000</v>
      </c>
      <c r="AI7" s="76">
        <v>60900</v>
      </c>
      <c r="AJ7" s="75">
        <v>450000</v>
      </c>
      <c r="AK7" s="76">
        <v>0</v>
      </c>
      <c r="AL7" s="75"/>
      <c r="AM7" s="76"/>
      <c r="AN7" s="75"/>
      <c r="AO7" s="76"/>
      <c r="AP7" s="75"/>
      <c r="AQ7" s="76"/>
      <c r="AR7" s="75"/>
      <c r="AS7" s="76"/>
      <c r="AT7" s="75"/>
      <c r="AU7" s="76"/>
      <c r="AV7" s="75"/>
      <c r="AW7" s="76"/>
      <c r="AX7" s="75"/>
      <c r="AY7" s="76"/>
      <c r="AZ7" s="75"/>
      <c r="BA7" s="76"/>
      <c r="BB7" s="75"/>
      <c r="BC7" s="76"/>
      <c r="BD7" s="75"/>
      <c r="BE7" s="76"/>
      <c r="BF7" s="75"/>
      <c r="BG7" s="76"/>
      <c r="BH7" s="75">
        <v>50000</v>
      </c>
      <c r="BI7" s="76">
        <v>4600</v>
      </c>
      <c r="BJ7" s="75">
        <v>0</v>
      </c>
      <c r="BK7" s="76">
        <v>3000</v>
      </c>
      <c r="BL7" s="75"/>
      <c r="BM7" s="76"/>
      <c r="BN7" s="75"/>
      <c r="BO7" s="76"/>
      <c r="BP7" s="75"/>
      <c r="BQ7" s="76"/>
      <c r="BR7" s="75"/>
      <c r="BS7" s="76"/>
      <c r="BT7" s="75"/>
      <c r="BU7" s="76"/>
      <c r="BV7" s="75"/>
      <c r="BW7" s="76"/>
      <c r="BX7" s="75"/>
      <c r="BY7" s="76"/>
      <c r="BZ7" s="75"/>
      <c r="CA7" s="76"/>
      <c r="CB7" s="75"/>
      <c r="CC7" s="76"/>
      <c r="CD7" s="75"/>
      <c r="CE7" s="76"/>
      <c r="CF7" s="75"/>
      <c r="CG7" s="76"/>
      <c r="CH7" s="75"/>
      <c r="CI7" s="95"/>
      <c r="CJ7" s="75">
        <v>1035</v>
      </c>
      <c r="CK7" s="95">
        <v>1035</v>
      </c>
      <c r="CL7" s="78">
        <v>156316</v>
      </c>
      <c r="CM7" s="78">
        <v>80714</v>
      </c>
    </row>
    <row r="8" spans="1:91" ht="12.75">
      <c r="A8" s="72"/>
      <c r="B8" s="75"/>
      <c r="C8" s="76"/>
      <c r="D8" s="75"/>
      <c r="E8" s="76"/>
      <c r="F8" s="75">
        <v>0</v>
      </c>
      <c r="G8" s="76">
        <v>18</v>
      </c>
      <c r="H8" s="75">
        <v>3343</v>
      </c>
      <c r="I8" s="76">
        <v>1393</v>
      </c>
      <c r="J8" s="75">
        <v>5500</v>
      </c>
      <c r="K8" s="76">
        <v>2768</v>
      </c>
      <c r="L8" s="75"/>
      <c r="M8" s="76"/>
      <c r="N8" s="75">
        <v>0</v>
      </c>
      <c r="O8" s="76">
        <v>42</v>
      </c>
      <c r="P8" s="75">
        <v>100000</v>
      </c>
      <c r="Q8" s="76">
        <v>80837</v>
      </c>
      <c r="R8" s="75"/>
      <c r="S8" s="76"/>
      <c r="T8" s="75"/>
      <c r="U8" s="76"/>
      <c r="V8" s="75"/>
      <c r="W8" s="76"/>
      <c r="X8" s="75"/>
      <c r="Y8" s="76"/>
      <c r="Z8" s="75"/>
      <c r="AA8" s="76"/>
      <c r="AB8" s="75"/>
      <c r="AC8" s="76"/>
      <c r="AD8" s="75"/>
      <c r="AE8" s="76"/>
      <c r="AF8" s="75"/>
      <c r="AG8" s="76"/>
      <c r="AH8" s="75">
        <v>140000</v>
      </c>
      <c r="AI8" s="76">
        <v>70200</v>
      </c>
      <c r="AJ8" s="75"/>
      <c r="AK8" s="76"/>
      <c r="AL8" s="75"/>
      <c r="AM8" s="76"/>
      <c r="AN8" s="75"/>
      <c r="AO8" s="76"/>
      <c r="AP8" s="75"/>
      <c r="AQ8" s="76"/>
      <c r="AR8" s="75"/>
      <c r="AS8" s="76"/>
      <c r="AT8" s="75"/>
      <c r="AU8" s="76"/>
      <c r="AV8" s="75"/>
      <c r="AW8" s="76"/>
      <c r="AX8" s="75"/>
      <c r="AY8" s="76"/>
      <c r="AZ8" s="75"/>
      <c r="BA8" s="76"/>
      <c r="BB8" s="75"/>
      <c r="BC8" s="76"/>
      <c r="BD8" s="75"/>
      <c r="BE8" s="76"/>
      <c r="BF8" s="75"/>
      <c r="BG8" s="76"/>
      <c r="BH8" s="75">
        <v>72200</v>
      </c>
      <c r="BI8" s="76">
        <v>26702</v>
      </c>
      <c r="BJ8" s="75">
        <v>0</v>
      </c>
      <c r="BK8" s="76">
        <v>2734</v>
      </c>
      <c r="BL8" s="75"/>
      <c r="BM8" s="76"/>
      <c r="BN8" s="75"/>
      <c r="BO8" s="76"/>
      <c r="BP8" s="75"/>
      <c r="BQ8" s="76"/>
      <c r="BR8" s="75"/>
      <c r="BS8" s="76"/>
      <c r="BT8" s="75"/>
      <c r="BU8" s="76"/>
      <c r="BV8" s="75"/>
      <c r="BW8" s="76"/>
      <c r="BX8" s="75"/>
      <c r="BY8" s="76"/>
      <c r="BZ8" s="75"/>
      <c r="CA8" s="76"/>
      <c r="CB8" s="75"/>
      <c r="CC8" s="76"/>
      <c r="CD8" s="75"/>
      <c r="CE8" s="76"/>
      <c r="CF8" s="75"/>
      <c r="CG8" s="76"/>
      <c r="CH8" s="75"/>
      <c r="CI8" s="95"/>
      <c r="CJ8" s="75"/>
      <c r="CK8" s="95"/>
      <c r="CL8" s="78">
        <v>3114</v>
      </c>
      <c r="CM8" s="78">
        <v>0</v>
      </c>
    </row>
    <row r="9" spans="1:91" ht="12.75">
      <c r="A9" s="72"/>
      <c r="B9" s="75"/>
      <c r="C9" s="76"/>
      <c r="D9" s="75"/>
      <c r="E9" s="76"/>
      <c r="F9" s="75">
        <v>250000</v>
      </c>
      <c r="G9" s="76">
        <v>138800</v>
      </c>
      <c r="H9" s="75">
        <v>2258780</v>
      </c>
      <c r="I9" s="76">
        <v>1140662</v>
      </c>
      <c r="J9" s="75">
        <v>15000</v>
      </c>
      <c r="K9" s="76">
        <v>17978</v>
      </c>
      <c r="L9" s="75"/>
      <c r="M9" s="76"/>
      <c r="N9" s="75"/>
      <c r="O9" s="76"/>
      <c r="P9" s="75">
        <v>8000</v>
      </c>
      <c r="Q9" s="76">
        <v>6608</v>
      </c>
      <c r="R9" s="75"/>
      <c r="S9" s="76"/>
      <c r="T9" s="75"/>
      <c r="U9" s="76"/>
      <c r="V9" s="75"/>
      <c r="W9" s="76"/>
      <c r="X9" s="75"/>
      <c r="Y9" s="76"/>
      <c r="Z9" s="75"/>
      <c r="AA9" s="76"/>
      <c r="AB9" s="75"/>
      <c r="AC9" s="76"/>
      <c r="AD9" s="75"/>
      <c r="AE9" s="76"/>
      <c r="AF9" s="75"/>
      <c r="AG9" s="76"/>
      <c r="AH9" s="75">
        <v>349000</v>
      </c>
      <c r="AI9" s="76">
        <v>215500</v>
      </c>
      <c r="AJ9" s="75"/>
      <c r="AK9" s="76"/>
      <c r="AL9" s="75"/>
      <c r="AM9" s="76"/>
      <c r="AN9" s="75"/>
      <c r="AO9" s="76"/>
      <c r="AP9" s="75"/>
      <c r="AQ9" s="76"/>
      <c r="AR9" s="75"/>
      <c r="AS9" s="76"/>
      <c r="AT9" s="75"/>
      <c r="AU9" s="76"/>
      <c r="AV9" s="75"/>
      <c r="AW9" s="76"/>
      <c r="AX9" s="75"/>
      <c r="AY9" s="76"/>
      <c r="AZ9" s="75"/>
      <c r="BA9" s="76"/>
      <c r="BB9" s="75"/>
      <c r="BC9" s="76"/>
      <c r="BD9" s="75"/>
      <c r="BE9" s="76"/>
      <c r="BF9" s="75"/>
      <c r="BG9" s="76"/>
      <c r="BH9" s="75">
        <v>96320</v>
      </c>
      <c r="BI9" s="76">
        <v>91000</v>
      </c>
      <c r="BJ9" s="75">
        <v>15340</v>
      </c>
      <c r="BK9" s="76">
        <v>8180</v>
      </c>
      <c r="BL9" s="75"/>
      <c r="BM9" s="76"/>
      <c r="BN9" s="75"/>
      <c r="BO9" s="76"/>
      <c r="BP9" s="75"/>
      <c r="BQ9" s="76"/>
      <c r="BR9" s="75"/>
      <c r="BS9" s="76"/>
      <c r="BT9" s="75"/>
      <c r="BU9" s="76"/>
      <c r="BV9" s="75"/>
      <c r="BW9" s="76"/>
      <c r="BX9" s="75"/>
      <c r="BY9" s="76"/>
      <c r="BZ9" s="75"/>
      <c r="CA9" s="76"/>
      <c r="CB9" s="75"/>
      <c r="CC9" s="76"/>
      <c r="CD9" s="75"/>
      <c r="CE9" s="76"/>
      <c r="CF9" s="75"/>
      <c r="CG9" s="76"/>
      <c r="CH9" s="75"/>
      <c r="CI9" s="95"/>
      <c r="CJ9" s="75"/>
      <c r="CK9" s="95"/>
      <c r="CL9" s="78">
        <v>515554</v>
      </c>
      <c r="CM9" s="78">
        <v>515554</v>
      </c>
    </row>
    <row r="10" spans="1:91" ht="12.75">
      <c r="A10" s="72"/>
      <c r="B10" s="75"/>
      <c r="C10" s="76"/>
      <c r="D10" s="75"/>
      <c r="E10" s="76"/>
      <c r="F10" s="75"/>
      <c r="G10" s="76"/>
      <c r="H10" s="75">
        <v>30000</v>
      </c>
      <c r="I10" s="76">
        <v>16311</v>
      </c>
      <c r="J10" s="75"/>
      <c r="K10" s="76"/>
      <c r="L10" s="75"/>
      <c r="M10" s="76"/>
      <c r="N10" s="75"/>
      <c r="O10" s="76"/>
      <c r="P10" s="75">
        <v>12230</v>
      </c>
      <c r="Q10" s="76">
        <v>10125</v>
      </c>
      <c r="R10" s="75"/>
      <c r="S10" s="76"/>
      <c r="T10" s="75"/>
      <c r="U10" s="76"/>
      <c r="V10" s="75"/>
      <c r="W10" s="76"/>
      <c r="X10" s="75"/>
      <c r="Y10" s="76"/>
      <c r="Z10" s="75"/>
      <c r="AA10" s="76"/>
      <c r="AB10" s="75"/>
      <c r="AC10" s="76"/>
      <c r="AD10" s="75"/>
      <c r="AE10" s="76"/>
      <c r="AF10" s="75"/>
      <c r="AG10" s="76"/>
      <c r="AH10" s="75">
        <v>230900</v>
      </c>
      <c r="AI10" s="76">
        <v>130100</v>
      </c>
      <c r="AJ10" s="75"/>
      <c r="AK10" s="76"/>
      <c r="AL10" s="75"/>
      <c r="AM10" s="76"/>
      <c r="AN10" s="75"/>
      <c r="AO10" s="76"/>
      <c r="AP10" s="75"/>
      <c r="AQ10" s="76"/>
      <c r="AR10" s="75"/>
      <c r="AS10" s="76"/>
      <c r="AT10" s="75"/>
      <c r="AU10" s="76"/>
      <c r="AV10" s="75"/>
      <c r="AW10" s="76"/>
      <c r="AX10" s="75"/>
      <c r="AY10" s="76"/>
      <c r="AZ10" s="75"/>
      <c r="BA10" s="76"/>
      <c r="BB10" s="75"/>
      <c r="BC10" s="76"/>
      <c r="BD10" s="75"/>
      <c r="BE10" s="76"/>
      <c r="BF10" s="75"/>
      <c r="BG10" s="76"/>
      <c r="BH10" s="75">
        <v>18331</v>
      </c>
      <c r="BI10" s="76">
        <v>12728</v>
      </c>
      <c r="BJ10" s="75">
        <v>6000</v>
      </c>
      <c r="BK10" s="76">
        <v>6000</v>
      </c>
      <c r="BL10" s="75"/>
      <c r="BM10" s="76"/>
      <c r="BN10" s="75"/>
      <c r="BO10" s="76"/>
      <c r="BP10" s="75"/>
      <c r="BQ10" s="76"/>
      <c r="BR10" s="75"/>
      <c r="BS10" s="76"/>
      <c r="BT10" s="75"/>
      <c r="BU10" s="76"/>
      <c r="BV10" s="75"/>
      <c r="BW10" s="76"/>
      <c r="BX10" s="75"/>
      <c r="BY10" s="76"/>
      <c r="BZ10" s="75"/>
      <c r="CA10" s="76"/>
      <c r="CB10" s="75"/>
      <c r="CC10" s="76"/>
      <c r="CD10" s="75"/>
      <c r="CE10" s="76"/>
      <c r="CF10" s="75"/>
      <c r="CG10" s="76"/>
      <c r="CH10" s="75"/>
      <c r="CI10" s="95"/>
      <c r="CJ10" s="75"/>
      <c r="CK10" s="95"/>
      <c r="CL10" s="78">
        <v>28314</v>
      </c>
      <c r="CM10" s="78">
        <v>28314</v>
      </c>
    </row>
    <row r="11" spans="1:91" ht="12.75">
      <c r="A11" s="72"/>
      <c r="B11" s="75"/>
      <c r="C11" s="76"/>
      <c r="D11" s="75"/>
      <c r="E11" s="76"/>
      <c r="F11" s="75"/>
      <c r="G11" s="76"/>
      <c r="H11" s="75"/>
      <c r="I11" s="76"/>
      <c r="J11" s="75"/>
      <c r="K11" s="76"/>
      <c r="L11" s="75"/>
      <c r="M11" s="76"/>
      <c r="N11" s="75"/>
      <c r="O11" s="76"/>
      <c r="P11" s="75">
        <v>500</v>
      </c>
      <c r="Q11" s="76">
        <v>1600</v>
      </c>
      <c r="R11" s="75"/>
      <c r="S11" s="76"/>
      <c r="T11" s="75"/>
      <c r="U11" s="76"/>
      <c r="V11" s="75"/>
      <c r="W11" s="76"/>
      <c r="X11" s="75"/>
      <c r="Y11" s="76"/>
      <c r="Z11" s="75"/>
      <c r="AA11" s="76"/>
      <c r="AB11" s="75"/>
      <c r="AC11" s="76"/>
      <c r="AD11" s="75"/>
      <c r="AE11" s="76"/>
      <c r="AF11" s="75"/>
      <c r="AG11" s="76"/>
      <c r="AH11" s="75">
        <v>22000</v>
      </c>
      <c r="AI11" s="76">
        <v>22000</v>
      </c>
      <c r="AJ11" s="75"/>
      <c r="AK11" s="76"/>
      <c r="AL11" s="75"/>
      <c r="AM11" s="76"/>
      <c r="AN11" s="75"/>
      <c r="AO11" s="76"/>
      <c r="AP11" s="75"/>
      <c r="AQ11" s="76"/>
      <c r="AR11" s="75"/>
      <c r="AS11" s="76"/>
      <c r="AT11" s="75"/>
      <c r="AU11" s="76"/>
      <c r="AV11" s="75"/>
      <c r="AW11" s="76"/>
      <c r="AX11" s="75"/>
      <c r="AY11" s="76"/>
      <c r="AZ11" s="75"/>
      <c r="BA11" s="76"/>
      <c r="BB11" s="75"/>
      <c r="BC11" s="76"/>
      <c r="BD11" s="75"/>
      <c r="BE11" s="76"/>
      <c r="BF11" s="75"/>
      <c r="BG11" s="76"/>
      <c r="BH11" s="75"/>
      <c r="BI11" s="76"/>
      <c r="BJ11" s="75"/>
      <c r="BK11" s="76"/>
      <c r="BL11" s="75"/>
      <c r="BM11" s="76"/>
      <c r="BN11" s="75"/>
      <c r="BO11" s="76"/>
      <c r="BP11" s="75"/>
      <c r="BQ11" s="76"/>
      <c r="BR11" s="75"/>
      <c r="BS11" s="76"/>
      <c r="BT11" s="75"/>
      <c r="BU11" s="76"/>
      <c r="BV11" s="75"/>
      <c r="BW11" s="76"/>
      <c r="BX11" s="75"/>
      <c r="BY11" s="76"/>
      <c r="BZ11" s="75"/>
      <c r="CA11" s="76"/>
      <c r="CB11" s="75"/>
      <c r="CC11" s="76"/>
      <c r="CD11" s="75"/>
      <c r="CE11" s="76"/>
      <c r="CF11" s="75"/>
      <c r="CG11" s="76"/>
      <c r="CH11" s="75"/>
      <c r="CI11" s="95"/>
      <c r="CJ11" s="75"/>
      <c r="CK11" s="95"/>
      <c r="CL11" s="78"/>
      <c r="CM11" s="78"/>
    </row>
    <row r="12" spans="1:91" ht="12.75">
      <c r="A12" s="72"/>
      <c r="B12" s="75"/>
      <c r="C12" s="76"/>
      <c r="D12" s="75"/>
      <c r="E12" s="76"/>
      <c r="F12" s="75"/>
      <c r="G12" s="76"/>
      <c r="H12" s="75"/>
      <c r="I12" s="76"/>
      <c r="J12" s="75"/>
      <c r="K12" s="76"/>
      <c r="L12" s="75"/>
      <c r="M12" s="76"/>
      <c r="N12" s="75"/>
      <c r="O12" s="76"/>
      <c r="P12" s="75">
        <v>0</v>
      </c>
      <c r="Q12" s="76">
        <v>50</v>
      </c>
      <c r="R12" s="75"/>
      <c r="S12" s="76"/>
      <c r="T12" s="75"/>
      <c r="U12" s="76"/>
      <c r="V12" s="75"/>
      <c r="W12" s="76"/>
      <c r="X12" s="75"/>
      <c r="Y12" s="76"/>
      <c r="Z12" s="75"/>
      <c r="AA12" s="76"/>
      <c r="AB12" s="75"/>
      <c r="AC12" s="76"/>
      <c r="AD12" s="75"/>
      <c r="AE12" s="76"/>
      <c r="AF12" s="75"/>
      <c r="AG12" s="76"/>
      <c r="AH12" s="75">
        <v>2000</v>
      </c>
      <c r="AI12" s="76">
        <v>2000</v>
      </c>
      <c r="AJ12" s="75"/>
      <c r="AK12" s="76"/>
      <c r="AL12" s="75"/>
      <c r="AM12" s="76"/>
      <c r="AN12" s="75"/>
      <c r="AO12" s="76"/>
      <c r="AP12" s="75"/>
      <c r="AQ12" s="76"/>
      <c r="AR12" s="75"/>
      <c r="AS12" s="76"/>
      <c r="AT12" s="75"/>
      <c r="AU12" s="76"/>
      <c r="AV12" s="75"/>
      <c r="AW12" s="76"/>
      <c r="AX12" s="75"/>
      <c r="AY12" s="76"/>
      <c r="AZ12" s="75"/>
      <c r="BA12" s="76"/>
      <c r="BB12" s="75"/>
      <c r="BC12" s="76"/>
      <c r="BD12" s="75"/>
      <c r="BE12" s="76"/>
      <c r="BF12" s="75"/>
      <c r="BG12" s="76"/>
      <c r="BH12" s="75"/>
      <c r="BI12" s="76"/>
      <c r="BJ12" s="75"/>
      <c r="BK12" s="76"/>
      <c r="BL12" s="75"/>
      <c r="BM12" s="76"/>
      <c r="BN12" s="75"/>
      <c r="BO12" s="76"/>
      <c r="BP12" s="75"/>
      <c r="BQ12" s="76"/>
      <c r="BR12" s="75"/>
      <c r="BS12" s="76"/>
      <c r="BT12" s="75"/>
      <c r="BU12" s="76"/>
      <c r="BV12" s="75"/>
      <c r="BW12" s="76"/>
      <c r="BX12" s="75"/>
      <c r="BY12" s="76"/>
      <c r="BZ12" s="75"/>
      <c r="CA12" s="76"/>
      <c r="CB12" s="75"/>
      <c r="CC12" s="76"/>
      <c r="CD12" s="75"/>
      <c r="CE12" s="76"/>
      <c r="CF12" s="75"/>
      <c r="CG12" s="76"/>
      <c r="CH12" s="75"/>
      <c r="CI12" s="95"/>
      <c r="CJ12" s="75"/>
      <c r="CK12" s="95"/>
      <c r="CL12" s="78"/>
      <c r="CM12" s="78"/>
    </row>
    <row r="13" spans="1:91" ht="12.75">
      <c r="A13" s="72"/>
      <c r="B13" s="75"/>
      <c r="C13" s="76"/>
      <c r="D13" s="75"/>
      <c r="E13" s="76"/>
      <c r="F13" s="75"/>
      <c r="G13" s="76"/>
      <c r="H13" s="75"/>
      <c r="I13" s="76"/>
      <c r="J13" s="75"/>
      <c r="K13" s="76"/>
      <c r="L13" s="75"/>
      <c r="M13" s="76"/>
      <c r="N13" s="75"/>
      <c r="O13" s="76"/>
      <c r="P13" s="75">
        <v>50000</v>
      </c>
      <c r="Q13" s="76">
        <v>23066</v>
      </c>
      <c r="R13" s="75"/>
      <c r="S13" s="76"/>
      <c r="T13" s="75"/>
      <c r="U13" s="76"/>
      <c r="V13" s="75"/>
      <c r="W13" s="76"/>
      <c r="X13" s="75"/>
      <c r="Y13" s="76"/>
      <c r="Z13" s="75"/>
      <c r="AA13" s="76"/>
      <c r="AB13" s="75"/>
      <c r="AC13" s="76"/>
      <c r="AD13" s="75"/>
      <c r="AE13" s="76"/>
      <c r="AF13" s="75"/>
      <c r="AG13" s="76"/>
      <c r="AH13" s="75">
        <v>4178000</v>
      </c>
      <c r="AI13" s="76">
        <v>2543000</v>
      </c>
      <c r="AJ13" s="75"/>
      <c r="AK13" s="76"/>
      <c r="AL13" s="75"/>
      <c r="AM13" s="76"/>
      <c r="AN13" s="75"/>
      <c r="AO13" s="76"/>
      <c r="AP13" s="75"/>
      <c r="AQ13" s="76"/>
      <c r="AR13" s="75"/>
      <c r="AS13" s="76"/>
      <c r="AT13" s="75"/>
      <c r="AU13" s="76"/>
      <c r="AV13" s="75"/>
      <c r="AW13" s="76"/>
      <c r="AX13" s="75"/>
      <c r="AY13" s="76"/>
      <c r="AZ13" s="75"/>
      <c r="BA13" s="76"/>
      <c r="BB13" s="75"/>
      <c r="BC13" s="76"/>
      <c r="BD13" s="75"/>
      <c r="BE13" s="76"/>
      <c r="BF13" s="75"/>
      <c r="BG13" s="76"/>
      <c r="BH13" s="75"/>
      <c r="BI13" s="76"/>
      <c r="BJ13" s="75"/>
      <c r="BK13" s="76"/>
      <c r="BL13" s="75"/>
      <c r="BM13" s="76"/>
      <c r="BN13" s="75"/>
      <c r="BO13" s="76"/>
      <c r="BP13" s="75"/>
      <c r="BQ13" s="76"/>
      <c r="BR13" s="75"/>
      <c r="BS13" s="76"/>
      <c r="BT13" s="75"/>
      <c r="BU13" s="76"/>
      <c r="BV13" s="75"/>
      <c r="BW13" s="76"/>
      <c r="BX13" s="75"/>
      <c r="BY13" s="76"/>
      <c r="BZ13" s="75"/>
      <c r="CA13" s="76"/>
      <c r="CB13" s="75"/>
      <c r="CC13" s="76"/>
      <c r="CD13" s="75"/>
      <c r="CE13" s="76"/>
      <c r="CF13" s="75"/>
      <c r="CG13" s="76"/>
      <c r="CH13" s="75"/>
      <c r="CI13" s="95"/>
      <c r="CJ13" s="75"/>
      <c r="CK13" s="95"/>
      <c r="CL13" s="78"/>
      <c r="CM13" s="78"/>
    </row>
    <row r="14" spans="1:91" ht="12.75">
      <c r="A14" s="72"/>
      <c r="B14" s="75"/>
      <c r="C14" s="76"/>
      <c r="D14" s="75"/>
      <c r="E14" s="76"/>
      <c r="F14" s="75"/>
      <c r="G14" s="76"/>
      <c r="H14" s="75"/>
      <c r="I14" s="76"/>
      <c r="J14" s="75"/>
      <c r="K14" s="76"/>
      <c r="L14" s="75"/>
      <c r="M14" s="76"/>
      <c r="N14" s="75"/>
      <c r="O14" s="76"/>
      <c r="P14" s="75">
        <v>22890</v>
      </c>
      <c r="Q14" s="76">
        <v>22890</v>
      </c>
      <c r="R14" s="75"/>
      <c r="S14" s="76"/>
      <c r="T14" s="75"/>
      <c r="U14" s="76"/>
      <c r="V14" s="75"/>
      <c r="W14" s="76"/>
      <c r="X14" s="75"/>
      <c r="Y14" s="76"/>
      <c r="Z14" s="75"/>
      <c r="AA14" s="76"/>
      <c r="AB14" s="75"/>
      <c r="AC14" s="76"/>
      <c r="AD14" s="75"/>
      <c r="AE14" s="76"/>
      <c r="AF14" s="75"/>
      <c r="AG14" s="76"/>
      <c r="AH14" s="75">
        <v>5000</v>
      </c>
      <c r="AI14" s="76">
        <v>5000</v>
      </c>
      <c r="AJ14" s="75"/>
      <c r="AK14" s="76"/>
      <c r="AL14" s="75"/>
      <c r="AM14" s="76"/>
      <c r="AN14" s="75"/>
      <c r="AO14" s="76"/>
      <c r="AP14" s="75"/>
      <c r="AQ14" s="76"/>
      <c r="AR14" s="75"/>
      <c r="AS14" s="76"/>
      <c r="AT14" s="75"/>
      <c r="AU14" s="76"/>
      <c r="AV14" s="75"/>
      <c r="AW14" s="76"/>
      <c r="AX14" s="75"/>
      <c r="AY14" s="76"/>
      <c r="AZ14" s="75"/>
      <c r="BA14" s="76"/>
      <c r="BB14" s="75"/>
      <c r="BC14" s="76"/>
      <c r="BD14" s="75"/>
      <c r="BE14" s="76"/>
      <c r="BF14" s="75"/>
      <c r="BG14" s="76"/>
      <c r="BH14" s="75"/>
      <c r="BI14" s="76"/>
      <c r="BJ14" s="75"/>
      <c r="BK14" s="76"/>
      <c r="BL14" s="75"/>
      <c r="BM14" s="76"/>
      <c r="BN14" s="75"/>
      <c r="BO14" s="76"/>
      <c r="BP14" s="75"/>
      <c r="BQ14" s="76"/>
      <c r="BR14" s="75"/>
      <c r="BS14" s="76"/>
      <c r="BT14" s="75"/>
      <c r="BU14" s="76"/>
      <c r="BV14" s="75"/>
      <c r="BW14" s="76"/>
      <c r="BX14" s="75"/>
      <c r="BY14" s="76"/>
      <c r="BZ14" s="75"/>
      <c r="CA14" s="76"/>
      <c r="CB14" s="75"/>
      <c r="CC14" s="76"/>
      <c r="CD14" s="75"/>
      <c r="CE14" s="76"/>
      <c r="CF14" s="75"/>
      <c r="CG14" s="76"/>
      <c r="CH14" s="75"/>
      <c r="CI14" s="95"/>
      <c r="CJ14" s="75"/>
      <c r="CK14" s="95"/>
      <c r="CL14" s="78"/>
      <c r="CM14" s="78"/>
    </row>
    <row r="15" spans="1:91" ht="12.75">
      <c r="A15" s="72"/>
      <c r="B15" s="75"/>
      <c r="C15" s="76"/>
      <c r="D15" s="75"/>
      <c r="E15" s="76"/>
      <c r="F15" s="75"/>
      <c r="G15" s="76"/>
      <c r="H15" s="75"/>
      <c r="I15" s="76"/>
      <c r="J15" s="75"/>
      <c r="K15" s="76"/>
      <c r="L15" s="75"/>
      <c r="M15" s="76"/>
      <c r="N15" s="75"/>
      <c r="O15" s="76"/>
      <c r="P15" s="75">
        <v>8000</v>
      </c>
      <c r="Q15" s="76">
        <v>23802</v>
      </c>
      <c r="R15" s="75"/>
      <c r="S15" s="76"/>
      <c r="T15" s="75"/>
      <c r="U15" s="76"/>
      <c r="V15" s="75"/>
      <c r="W15" s="76"/>
      <c r="X15" s="75"/>
      <c r="Y15" s="76"/>
      <c r="Z15" s="75"/>
      <c r="AA15" s="76"/>
      <c r="AB15" s="75"/>
      <c r="AC15" s="76"/>
      <c r="AD15" s="75"/>
      <c r="AE15" s="76"/>
      <c r="AF15" s="75"/>
      <c r="AG15" s="76"/>
      <c r="AH15" s="75">
        <v>3835000</v>
      </c>
      <c r="AI15" s="76">
        <v>2173000</v>
      </c>
      <c r="AJ15" s="75"/>
      <c r="AK15" s="76"/>
      <c r="AL15" s="75"/>
      <c r="AM15" s="76"/>
      <c r="AN15" s="75"/>
      <c r="AO15" s="76"/>
      <c r="AP15" s="75"/>
      <c r="AQ15" s="76"/>
      <c r="AR15" s="75"/>
      <c r="AS15" s="76"/>
      <c r="AT15" s="75"/>
      <c r="AU15" s="76"/>
      <c r="AV15" s="75"/>
      <c r="AW15" s="76"/>
      <c r="AX15" s="75"/>
      <c r="AY15" s="76"/>
      <c r="AZ15" s="75"/>
      <c r="BA15" s="76"/>
      <c r="BB15" s="75"/>
      <c r="BC15" s="76"/>
      <c r="BD15" s="75"/>
      <c r="BE15" s="76"/>
      <c r="BF15" s="75"/>
      <c r="BG15" s="76"/>
      <c r="BH15" s="75"/>
      <c r="BI15" s="76"/>
      <c r="BJ15" s="75"/>
      <c r="BK15" s="76"/>
      <c r="BL15" s="75"/>
      <c r="BM15" s="76"/>
      <c r="BN15" s="75"/>
      <c r="BO15" s="76"/>
      <c r="BP15" s="75"/>
      <c r="BQ15" s="76"/>
      <c r="BR15" s="75"/>
      <c r="BS15" s="76"/>
      <c r="BT15" s="75"/>
      <c r="BU15" s="76"/>
      <c r="BV15" s="75"/>
      <c r="BW15" s="76"/>
      <c r="BX15" s="75"/>
      <c r="BY15" s="76"/>
      <c r="BZ15" s="75"/>
      <c r="CA15" s="76"/>
      <c r="CB15" s="75"/>
      <c r="CC15" s="76"/>
      <c r="CD15" s="75"/>
      <c r="CE15" s="76"/>
      <c r="CF15" s="75"/>
      <c r="CG15" s="76"/>
      <c r="CH15" s="75"/>
      <c r="CI15" s="95"/>
      <c r="CJ15" s="75"/>
      <c r="CK15" s="95"/>
      <c r="CL15" s="78"/>
      <c r="CM15" s="78"/>
    </row>
    <row r="16" spans="1:91" ht="12.75">
      <c r="A16" s="72"/>
      <c r="B16" s="75"/>
      <c r="C16" s="76"/>
      <c r="D16" s="75"/>
      <c r="E16" s="76"/>
      <c r="F16" s="75"/>
      <c r="G16" s="76"/>
      <c r="H16" s="75"/>
      <c r="I16" s="76"/>
      <c r="J16" s="75"/>
      <c r="K16" s="76"/>
      <c r="L16" s="75"/>
      <c r="M16" s="76"/>
      <c r="N16" s="75"/>
      <c r="O16" s="76"/>
      <c r="P16" s="75"/>
      <c r="Q16" s="76"/>
      <c r="R16" s="75"/>
      <c r="S16" s="76"/>
      <c r="T16" s="75"/>
      <c r="U16" s="76"/>
      <c r="V16" s="75"/>
      <c r="W16" s="76"/>
      <c r="X16" s="75"/>
      <c r="Y16" s="76"/>
      <c r="Z16" s="75"/>
      <c r="AA16" s="76"/>
      <c r="AB16" s="75"/>
      <c r="AC16" s="76"/>
      <c r="AD16" s="75"/>
      <c r="AE16" s="76"/>
      <c r="AF16" s="75"/>
      <c r="AG16" s="76"/>
      <c r="AH16" s="75">
        <v>30000</v>
      </c>
      <c r="AI16" s="76">
        <v>30000</v>
      </c>
      <c r="AJ16" s="75"/>
      <c r="AK16" s="76"/>
      <c r="AL16" s="75"/>
      <c r="AM16" s="76"/>
      <c r="AN16" s="75"/>
      <c r="AO16" s="76"/>
      <c r="AP16" s="75"/>
      <c r="AQ16" s="76"/>
      <c r="AR16" s="75"/>
      <c r="AS16" s="76"/>
      <c r="AT16" s="75"/>
      <c r="AU16" s="76"/>
      <c r="AV16" s="75"/>
      <c r="AW16" s="76"/>
      <c r="AX16" s="75"/>
      <c r="AY16" s="76"/>
      <c r="AZ16" s="75"/>
      <c r="BA16" s="76"/>
      <c r="BB16" s="75"/>
      <c r="BC16" s="76"/>
      <c r="BD16" s="75"/>
      <c r="BE16" s="76"/>
      <c r="BF16" s="75"/>
      <c r="BG16" s="76"/>
      <c r="BH16" s="75"/>
      <c r="BI16" s="76"/>
      <c r="BJ16" s="75"/>
      <c r="BK16" s="76"/>
      <c r="BL16" s="75"/>
      <c r="BM16" s="76"/>
      <c r="BN16" s="75"/>
      <c r="BO16" s="76"/>
      <c r="BP16" s="75"/>
      <c r="BQ16" s="76"/>
      <c r="BR16" s="75"/>
      <c r="BS16" s="76"/>
      <c r="BT16" s="75"/>
      <c r="BU16" s="76"/>
      <c r="BV16" s="75"/>
      <c r="BW16" s="76"/>
      <c r="BX16" s="75"/>
      <c r="BY16" s="76"/>
      <c r="BZ16" s="75"/>
      <c r="CA16" s="76"/>
      <c r="CB16" s="75"/>
      <c r="CC16" s="76"/>
      <c r="CD16" s="75"/>
      <c r="CE16" s="76"/>
      <c r="CF16" s="75"/>
      <c r="CG16" s="76"/>
      <c r="CH16" s="75"/>
      <c r="CI16" s="95"/>
      <c r="CJ16" s="75"/>
      <c r="CK16" s="95"/>
      <c r="CL16" s="78"/>
      <c r="CM16" s="78"/>
    </row>
    <row r="17" spans="1:91" ht="12.75">
      <c r="A17" s="72"/>
      <c r="B17" s="75"/>
      <c r="C17" s="76"/>
      <c r="D17" s="75"/>
      <c r="E17" s="76"/>
      <c r="F17" s="75"/>
      <c r="G17" s="76"/>
      <c r="H17" s="75"/>
      <c r="I17" s="76"/>
      <c r="J17" s="75"/>
      <c r="K17" s="76"/>
      <c r="L17" s="75"/>
      <c r="M17" s="76"/>
      <c r="N17" s="75"/>
      <c r="O17" s="76"/>
      <c r="P17" s="75"/>
      <c r="Q17" s="76"/>
      <c r="R17" s="75"/>
      <c r="S17" s="76"/>
      <c r="T17" s="75"/>
      <c r="U17" s="76"/>
      <c r="V17" s="75"/>
      <c r="W17" s="76"/>
      <c r="X17" s="75"/>
      <c r="Y17" s="76"/>
      <c r="Z17" s="75"/>
      <c r="AA17" s="76"/>
      <c r="AB17" s="75"/>
      <c r="AC17" s="76"/>
      <c r="AD17" s="75"/>
      <c r="AE17" s="76"/>
      <c r="AF17" s="75"/>
      <c r="AG17" s="76"/>
      <c r="AH17" s="75">
        <v>422000</v>
      </c>
      <c r="AI17" s="76">
        <v>228200</v>
      </c>
      <c r="AJ17" s="75"/>
      <c r="AK17" s="76"/>
      <c r="AL17" s="75"/>
      <c r="AM17" s="76"/>
      <c r="AN17" s="75"/>
      <c r="AO17" s="76"/>
      <c r="AP17" s="75"/>
      <c r="AQ17" s="76"/>
      <c r="AR17" s="75"/>
      <c r="AS17" s="76"/>
      <c r="AT17" s="75"/>
      <c r="AU17" s="76"/>
      <c r="AV17" s="75"/>
      <c r="AW17" s="76"/>
      <c r="AX17" s="75"/>
      <c r="AY17" s="76"/>
      <c r="AZ17" s="75"/>
      <c r="BA17" s="76"/>
      <c r="BB17" s="75"/>
      <c r="BC17" s="76"/>
      <c r="BD17" s="75"/>
      <c r="BE17" s="76"/>
      <c r="BF17" s="75"/>
      <c r="BG17" s="76"/>
      <c r="BH17" s="75"/>
      <c r="BI17" s="76"/>
      <c r="BJ17" s="75"/>
      <c r="BK17" s="76"/>
      <c r="BL17" s="75"/>
      <c r="BM17" s="76"/>
      <c r="BN17" s="75"/>
      <c r="BO17" s="76"/>
      <c r="BP17" s="75"/>
      <c r="BQ17" s="76"/>
      <c r="BR17" s="75"/>
      <c r="BS17" s="76"/>
      <c r="BT17" s="75"/>
      <c r="BU17" s="76"/>
      <c r="BV17" s="75"/>
      <c r="BW17" s="76"/>
      <c r="BX17" s="75"/>
      <c r="BY17" s="76"/>
      <c r="BZ17" s="75"/>
      <c r="CA17" s="76"/>
      <c r="CB17" s="75"/>
      <c r="CC17" s="76"/>
      <c r="CD17" s="75"/>
      <c r="CE17" s="76"/>
      <c r="CF17" s="75"/>
      <c r="CG17" s="76"/>
      <c r="CH17" s="75"/>
      <c r="CI17" s="95"/>
      <c r="CJ17" s="75"/>
      <c r="CK17" s="95"/>
      <c r="CL17" s="78"/>
      <c r="CM17" s="78"/>
    </row>
    <row r="18" spans="1:91" ht="12.75">
      <c r="A18" s="72"/>
      <c r="B18" s="75"/>
      <c r="C18" s="76"/>
      <c r="D18" s="75"/>
      <c r="E18" s="76"/>
      <c r="F18" s="75"/>
      <c r="G18" s="76"/>
      <c r="H18" s="75"/>
      <c r="I18" s="76"/>
      <c r="J18" s="75"/>
      <c r="K18" s="76"/>
      <c r="L18" s="75"/>
      <c r="M18" s="76"/>
      <c r="N18" s="75"/>
      <c r="O18" s="76"/>
      <c r="P18" s="75"/>
      <c r="Q18" s="76"/>
      <c r="R18" s="75"/>
      <c r="S18" s="76"/>
      <c r="T18" s="75"/>
      <c r="U18" s="76"/>
      <c r="V18" s="75"/>
      <c r="W18" s="76"/>
      <c r="X18" s="75"/>
      <c r="Y18" s="76"/>
      <c r="Z18" s="75"/>
      <c r="AA18" s="76"/>
      <c r="AB18" s="75"/>
      <c r="AC18" s="76"/>
      <c r="AD18" s="75"/>
      <c r="AE18" s="76"/>
      <c r="AF18" s="75"/>
      <c r="AG18" s="76"/>
      <c r="AH18" s="75">
        <v>25000</v>
      </c>
      <c r="AI18" s="76">
        <v>12600</v>
      </c>
      <c r="AJ18" s="75"/>
      <c r="AK18" s="76"/>
      <c r="AL18" s="75"/>
      <c r="AM18" s="76"/>
      <c r="AN18" s="75"/>
      <c r="AO18" s="76"/>
      <c r="AP18" s="75"/>
      <c r="AQ18" s="76"/>
      <c r="AR18" s="75"/>
      <c r="AS18" s="76"/>
      <c r="AT18" s="75"/>
      <c r="AU18" s="76"/>
      <c r="AV18" s="75"/>
      <c r="AW18" s="76"/>
      <c r="AX18" s="75"/>
      <c r="AY18" s="76"/>
      <c r="AZ18" s="75"/>
      <c r="BA18" s="76"/>
      <c r="BB18" s="75"/>
      <c r="BC18" s="76"/>
      <c r="BD18" s="75"/>
      <c r="BE18" s="76"/>
      <c r="BF18" s="75"/>
      <c r="BG18" s="76"/>
      <c r="BH18" s="75"/>
      <c r="BI18" s="76"/>
      <c r="BJ18" s="75"/>
      <c r="BK18" s="76"/>
      <c r="BL18" s="75"/>
      <c r="BM18" s="76"/>
      <c r="BN18" s="75"/>
      <c r="BO18" s="76"/>
      <c r="BP18" s="75"/>
      <c r="BQ18" s="76"/>
      <c r="BR18" s="75"/>
      <c r="BS18" s="76"/>
      <c r="BT18" s="75"/>
      <c r="BU18" s="76"/>
      <c r="BV18" s="75"/>
      <c r="BW18" s="76"/>
      <c r="BX18" s="75"/>
      <c r="BY18" s="76"/>
      <c r="BZ18" s="75"/>
      <c r="CA18" s="76"/>
      <c r="CB18" s="75"/>
      <c r="CC18" s="76"/>
      <c r="CD18" s="75"/>
      <c r="CE18" s="76"/>
      <c r="CF18" s="75"/>
      <c r="CG18" s="76"/>
      <c r="CH18" s="75"/>
      <c r="CI18" s="95"/>
      <c r="CJ18" s="75"/>
      <c r="CK18" s="95"/>
      <c r="CL18" s="78"/>
      <c r="CM18" s="78"/>
    </row>
    <row r="19" spans="1:91" ht="12.75">
      <c r="A19" s="72"/>
      <c r="B19" s="75"/>
      <c r="C19" s="76"/>
      <c r="D19" s="75"/>
      <c r="E19" s="76"/>
      <c r="F19" s="75"/>
      <c r="G19" s="76"/>
      <c r="H19" s="75"/>
      <c r="I19" s="76"/>
      <c r="J19" s="75"/>
      <c r="K19" s="76"/>
      <c r="L19" s="75"/>
      <c r="M19" s="76"/>
      <c r="N19" s="75"/>
      <c r="O19" s="76"/>
      <c r="P19" s="75"/>
      <c r="Q19" s="76"/>
      <c r="R19" s="75"/>
      <c r="S19" s="76"/>
      <c r="T19" s="75"/>
      <c r="U19" s="76"/>
      <c r="V19" s="75"/>
      <c r="W19" s="76"/>
      <c r="X19" s="75"/>
      <c r="Y19" s="76"/>
      <c r="Z19" s="75"/>
      <c r="AA19" s="76"/>
      <c r="AB19" s="75"/>
      <c r="AC19" s="76"/>
      <c r="AD19" s="75"/>
      <c r="AE19" s="76"/>
      <c r="AF19" s="75"/>
      <c r="AG19" s="76"/>
      <c r="AH19" s="75"/>
      <c r="AI19" s="76"/>
      <c r="AJ19" s="75"/>
      <c r="AK19" s="76"/>
      <c r="AL19" s="75"/>
      <c r="AM19" s="76"/>
      <c r="AN19" s="75"/>
      <c r="AO19" s="76"/>
      <c r="AP19" s="75"/>
      <c r="AQ19" s="76"/>
      <c r="AR19" s="75"/>
      <c r="AS19" s="76"/>
      <c r="AT19" s="75"/>
      <c r="AU19" s="76"/>
      <c r="AV19" s="75"/>
      <c r="AW19" s="76"/>
      <c r="AX19" s="75"/>
      <c r="AY19" s="76"/>
      <c r="AZ19" s="75"/>
      <c r="BA19" s="76"/>
      <c r="BB19" s="75"/>
      <c r="BC19" s="76"/>
      <c r="BD19" s="75"/>
      <c r="BE19" s="76"/>
      <c r="BF19" s="75"/>
      <c r="BG19" s="76"/>
      <c r="BH19" s="75"/>
      <c r="BI19" s="76"/>
      <c r="BJ19" s="75"/>
      <c r="BK19" s="76"/>
      <c r="BL19" s="75"/>
      <c r="BM19" s="76"/>
      <c r="BN19" s="75"/>
      <c r="BO19" s="76"/>
      <c r="BP19" s="75"/>
      <c r="BQ19" s="76"/>
      <c r="BR19" s="75"/>
      <c r="BS19" s="76"/>
      <c r="BT19" s="75"/>
      <c r="BU19" s="76"/>
      <c r="BV19" s="75"/>
      <c r="BW19" s="76"/>
      <c r="BX19" s="75"/>
      <c r="BY19" s="76"/>
      <c r="BZ19" s="75"/>
      <c r="CA19" s="76"/>
      <c r="CB19" s="75"/>
      <c r="CC19" s="76"/>
      <c r="CD19" s="75"/>
      <c r="CE19" s="76"/>
      <c r="CF19" s="75"/>
      <c r="CG19" s="76"/>
      <c r="CH19" s="75"/>
      <c r="CI19" s="95"/>
      <c r="CJ19" s="75"/>
      <c r="CK19" s="95"/>
      <c r="CL19" s="78"/>
      <c r="CM19" s="78"/>
    </row>
    <row r="20" spans="1:91" ht="12.75">
      <c r="A20" s="72"/>
      <c r="B20" s="75">
        <f>SUM(B3:B19)</f>
        <v>1646250</v>
      </c>
      <c r="C20" s="75">
        <f aca="true" t="shared" si="0" ref="C20:BN20">SUM(C3:C19)</f>
        <v>818858</v>
      </c>
      <c r="D20" s="75">
        <f t="shared" si="0"/>
        <v>293</v>
      </c>
      <c r="E20" s="75">
        <f t="shared" si="0"/>
        <v>1153</v>
      </c>
      <c r="F20" s="75">
        <f t="shared" si="0"/>
        <v>880050</v>
      </c>
      <c r="G20" s="75">
        <f t="shared" si="0"/>
        <v>756712</v>
      </c>
      <c r="H20" s="75">
        <f t="shared" si="0"/>
        <v>3207123</v>
      </c>
      <c r="I20" s="75">
        <f t="shared" si="0"/>
        <v>1681144</v>
      </c>
      <c r="J20" s="75">
        <f t="shared" si="0"/>
        <v>379895</v>
      </c>
      <c r="K20" s="75">
        <f t="shared" si="0"/>
        <v>230365</v>
      </c>
      <c r="L20" s="75">
        <f t="shared" si="0"/>
        <v>320</v>
      </c>
      <c r="M20" s="75">
        <f t="shared" si="0"/>
        <v>0</v>
      </c>
      <c r="N20" s="75">
        <f t="shared" si="0"/>
        <v>150000</v>
      </c>
      <c r="O20" s="75">
        <f t="shared" si="0"/>
        <v>55632</v>
      </c>
      <c r="P20" s="75">
        <f t="shared" si="0"/>
        <v>592195</v>
      </c>
      <c r="Q20" s="75">
        <f t="shared" si="0"/>
        <v>448661</v>
      </c>
      <c r="R20" s="75">
        <f t="shared" si="0"/>
        <v>0</v>
      </c>
      <c r="S20" s="75">
        <f t="shared" si="0"/>
        <v>0</v>
      </c>
      <c r="T20" s="75">
        <f t="shared" si="0"/>
        <v>1390964</v>
      </c>
      <c r="U20" s="75">
        <f t="shared" si="0"/>
        <v>478263</v>
      </c>
      <c r="V20" s="75">
        <f t="shared" si="0"/>
        <v>0</v>
      </c>
      <c r="W20" s="75">
        <f t="shared" si="0"/>
        <v>0</v>
      </c>
      <c r="X20" s="75">
        <f t="shared" si="0"/>
        <v>1770</v>
      </c>
      <c r="Y20" s="75">
        <f t="shared" si="0"/>
        <v>2390</v>
      </c>
      <c r="Z20" s="75">
        <f t="shared" si="0"/>
        <v>0</v>
      </c>
      <c r="AA20" s="75">
        <f t="shared" si="0"/>
        <v>0</v>
      </c>
      <c r="AB20" s="75">
        <f t="shared" si="0"/>
        <v>0</v>
      </c>
      <c r="AC20" s="75">
        <f t="shared" si="0"/>
        <v>0</v>
      </c>
      <c r="AD20" s="75">
        <f t="shared" si="0"/>
        <v>201650</v>
      </c>
      <c r="AE20" s="75">
        <f t="shared" si="0"/>
        <v>427264</v>
      </c>
      <c r="AF20" s="75">
        <f t="shared" si="0"/>
        <v>1316880</v>
      </c>
      <c r="AG20" s="75">
        <f t="shared" si="0"/>
        <v>671760</v>
      </c>
      <c r="AH20" s="75">
        <f t="shared" si="0"/>
        <v>9773900</v>
      </c>
      <c r="AI20" s="75">
        <f t="shared" si="0"/>
        <v>5813300</v>
      </c>
      <c r="AJ20" s="75">
        <f t="shared" si="0"/>
        <v>1919190</v>
      </c>
      <c r="AK20" s="75">
        <f t="shared" si="0"/>
        <v>1463111</v>
      </c>
      <c r="AL20" s="75">
        <f t="shared" si="0"/>
        <v>0</v>
      </c>
      <c r="AM20" s="75">
        <f t="shared" si="0"/>
        <v>0</v>
      </c>
      <c r="AN20" s="75">
        <f t="shared" si="0"/>
        <v>0</v>
      </c>
      <c r="AO20" s="75">
        <f t="shared" si="0"/>
        <v>0</v>
      </c>
      <c r="AP20" s="75">
        <f t="shared" si="0"/>
        <v>275982</v>
      </c>
      <c r="AQ20" s="75">
        <f t="shared" si="0"/>
        <v>183901</v>
      </c>
      <c r="AR20" s="75">
        <f t="shared" si="0"/>
        <v>0</v>
      </c>
      <c r="AS20" s="75">
        <f t="shared" si="0"/>
        <v>0</v>
      </c>
      <c r="AT20" s="75">
        <f t="shared" si="0"/>
        <v>17000</v>
      </c>
      <c r="AU20" s="75">
        <f t="shared" si="0"/>
        <v>17000</v>
      </c>
      <c r="AV20" s="75">
        <f t="shared" si="0"/>
        <v>0</v>
      </c>
      <c r="AW20" s="75">
        <f t="shared" si="0"/>
        <v>0</v>
      </c>
      <c r="AX20" s="75">
        <f t="shared" si="0"/>
        <v>0</v>
      </c>
      <c r="AY20" s="75">
        <f t="shared" si="0"/>
        <v>0</v>
      </c>
      <c r="AZ20" s="75">
        <f t="shared" si="0"/>
        <v>191000</v>
      </c>
      <c r="BA20" s="75">
        <f t="shared" si="0"/>
        <v>95216</v>
      </c>
      <c r="BB20" s="75">
        <f t="shared" si="0"/>
        <v>1911827</v>
      </c>
      <c r="BC20" s="75">
        <f t="shared" si="0"/>
        <v>0</v>
      </c>
      <c r="BD20" s="75">
        <f t="shared" si="0"/>
        <v>454200</v>
      </c>
      <c r="BE20" s="75">
        <f t="shared" si="0"/>
        <v>0</v>
      </c>
      <c r="BF20" s="75">
        <f t="shared" si="0"/>
        <v>0</v>
      </c>
      <c r="BG20" s="75">
        <f t="shared" si="0"/>
        <v>0</v>
      </c>
      <c r="BH20" s="75">
        <f t="shared" si="0"/>
        <v>442037</v>
      </c>
      <c r="BI20" s="75">
        <f t="shared" si="0"/>
        <v>205497</v>
      </c>
      <c r="BJ20" s="75">
        <f t="shared" si="0"/>
        <v>127840</v>
      </c>
      <c r="BK20" s="75">
        <f t="shared" si="0"/>
        <v>104914</v>
      </c>
      <c r="BL20" s="75">
        <f t="shared" si="0"/>
        <v>0</v>
      </c>
      <c r="BM20" s="75">
        <f t="shared" si="0"/>
        <v>0</v>
      </c>
      <c r="BN20" s="75">
        <f t="shared" si="0"/>
        <v>12000</v>
      </c>
      <c r="BO20" s="75">
        <f aca="true" t="shared" si="1" ref="BO20:CI20">SUM(BO3:BO19)</f>
        <v>14956</v>
      </c>
      <c r="BP20" s="75">
        <f t="shared" si="1"/>
        <v>0</v>
      </c>
      <c r="BQ20" s="75">
        <f t="shared" si="1"/>
        <v>249</v>
      </c>
      <c r="BR20" s="75">
        <f t="shared" si="1"/>
        <v>26000</v>
      </c>
      <c r="BS20" s="75">
        <f t="shared" si="1"/>
        <v>24200</v>
      </c>
      <c r="BT20" s="75">
        <f t="shared" si="1"/>
        <v>0</v>
      </c>
      <c r="BU20" s="75">
        <f t="shared" si="1"/>
        <v>0</v>
      </c>
      <c r="BV20" s="75">
        <f t="shared" si="1"/>
        <v>0</v>
      </c>
      <c r="BW20" s="75">
        <f t="shared" si="1"/>
        <v>0</v>
      </c>
      <c r="BX20" s="75">
        <f t="shared" si="1"/>
        <v>427000</v>
      </c>
      <c r="BY20" s="75">
        <f t="shared" si="1"/>
        <v>216000</v>
      </c>
      <c r="BZ20" s="75">
        <f t="shared" si="1"/>
        <v>10501945</v>
      </c>
      <c r="CA20" s="75">
        <f t="shared" si="1"/>
        <v>4381735</v>
      </c>
      <c r="CB20" s="75">
        <f t="shared" si="1"/>
        <v>250000</v>
      </c>
      <c r="CC20" s="75">
        <f t="shared" si="1"/>
        <v>109866</v>
      </c>
      <c r="CD20" s="75">
        <f t="shared" si="1"/>
        <v>38247433</v>
      </c>
      <c r="CE20" s="75">
        <f t="shared" si="1"/>
        <v>22309160</v>
      </c>
      <c r="CF20" s="75">
        <f t="shared" si="1"/>
        <v>146601</v>
      </c>
      <c r="CG20" s="75">
        <f t="shared" si="1"/>
        <v>80922</v>
      </c>
      <c r="CH20" s="75">
        <f t="shared" si="1"/>
        <v>0</v>
      </c>
      <c r="CI20" s="75">
        <f t="shared" si="1"/>
        <v>0</v>
      </c>
      <c r="CJ20" s="75">
        <f>SUM(CJ3:CJ19)</f>
        <v>1552523</v>
      </c>
      <c r="CK20" s="75">
        <f>SUM(CK3:CK19)</f>
        <v>6900</v>
      </c>
      <c r="CL20" s="78">
        <f>SUM(CL3:CL18)</f>
        <v>1366488</v>
      </c>
      <c r="CM20" s="78">
        <f>SUM(CM3:CM18)</f>
        <v>1060671</v>
      </c>
    </row>
    <row r="21" spans="1:3" ht="25.5">
      <c r="A21" s="47"/>
      <c r="B21" s="48" t="s">
        <v>187</v>
      </c>
      <c r="C21" s="48" t="s">
        <v>188</v>
      </c>
    </row>
    <row r="22" spans="1:4" ht="12.75">
      <c r="A22" s="47"/>
      <c r="B22" s="54">
        <f>B20+D20+F20+H20+J20+L20+N20+P20+R20+Z20+AB20+AD20+AF20+AH20+AJ20+AL20+AN20+AP20+AR20+AT20+AV20+AX20+AZ20+BB20+BD20+BF20+BH20+BJ20+BL20+T20+V20+X20+BX20+BT20+BV20+BN20+BP20+BR20+CL20</f>
        <v>26711854</v>
      </c>
      <c r="C22" s="54">
        <f>C20+E20+G20+I20+K20+M20+O20+Q20+S20+AA20+AC20+AE20+AG20+AI20+AK20+AM20+AO20+AQ20+AS20+AU20+AW20+AY20+BA20+BC20+BE20+BG20+BI20+BK20+BM20+U20+W20+Y20+BY20+BU20+BW20+BO20+BQ20+BS20+CM20</f>
        <v>14771217</v>
      </c>
      <c r="D22" s="77"/>
    </row>
    <row r="23" spans="1:21" ht="51">
      <c r="A23" s="48" t="s">
        <v>422</v>
      </c>
      <c r="B23" s="54">
        <f>B20+D20+F20+CF20</f>
        <v>2673194</v>
      </c>
      <c r="C23" s="78">
        <f>C20+E20+G20+CG20</f>
        <v>1657645</v>
      </c>
      <c r="U23" s="80">
        <f>U20+W20</f>
        <v>478263</v>
      </c>
    </row>
    <row r="24" spans="1:3" ht="38.25">
      <c r="A24" s="48" t="s">
        <v>189</v>
      </c>
      <c r="B24" s="54">
        <f>H20</f>
        <v>3207123</v>
      </c>
      <c r="C24" s="78">
        <f>I20</f>
        <v>1681144</v>
      </c>
    </row>
    <row r="25" spans="1:3" ht="63.75">
      <c r="A25" s="48" t="s">
        <v>190</v>
      </c>
      <c r="B25" s="54">
        <f>J20+T20+V20</f>
        <v>1770859</v>
      </c>
      <c r="C25" s="78">
        <f>K20+U20+W20</f>
        <v>708628</v>
      </c>
    </row>
    <row r="26" spans="1:3" ht="38.25">
      <c r="A26" s="48" t="s">
        <v>191</v>
      </c>
      <c r="B26" s="54">
        <f>N20+X20</f>
        <v>151770</v>
      </c>
      <c r="C26" s="78">
        <f>O20+Y20</f>
        <v>58022</v>
      </c>
    </row>
    <row r="27" spans="1:3" ht="89.25">
      <c r="A27" s="48" t="s">
        <v>421</v>
      </c>
      <c r="B27" s="54">
        <f>L20+P20+R20+Z20+AB20+BL20+BN20+BP20+BR20+BT20</f>
        <v>630515</v>
      </c>
      <c r="C27" s="78">
        <f>M20+Q20+S20+AA20+AC20+BM20+BO20+BQ20+BS20+BU20</f>
        <v>488066</v>
      </c>
    </row>
    <row r="28" spans="1:3" ht="89.25">
      <c r="A28" s="48" t="s">
        <v>192</v>
      </c>
      <c r="B28" s="54">
        <f>AD20</f>
        <v>201650</v>
      </c>
      <c r="C28" s="78">
        <f>AE20</f>
        <v>427264</v>
      </c>
    </row>
    <row r="29" spans="1:3" ht="76.5">
      <c r="A29" s="48" t="s">
        <v>193</v>
      </c>
      <c r="B29" s="54">
        <f>AF20+BD20</f>
        <v>1771080</v>
      </c>
      <c r="C29" s="78">
        <f>AG20+BE20</f>
        <v>671760</v>
      </c>
    </row>
    <row r="30" spans="1:3" ht="89.25">
      <c r="A30" s="48" t="s">
        <v>194</v>
      </c>
      <c r="B30" s="54">
        <f>AH20+AJ20</f>
        <v>11693090</v>
      </c>
      <c r="C30" s="78">
        <f>AI20+AK20</f>
        <v>7276411</v>
      </c>
    </row>
    <row r="31" spans="1:3" ht="153">
      <c r="A31" s="48" t="s">
        <v>195</v>
      </c>
      <c r="B31" s="54">
        <f>AL20+AN20+AP20+AR20+AX20</f>
        <v>275982</v>
      </c>
      <c r="C31" s="78">
        <f>AM20+AO20+AQ20+AS20+AY20</f>
        <v>183901</v>
      </c>
    </row>
    <row r="32" spans="1:3" ht="127.5">
      <c r="A32" s="48" t="s">
        <v>196</v>
      </c>
      <c r="B32" s="54">
        <f>AT20+BF20</f>
        <v>17000</v>
      </c>
      <c r="C32" s="78">
        <f>AU20+BG20</f>
        <v>17000</v>
      </c>
    </row>
    <row r="33" spans="1:3" ht="114.75">
      <c r="A33" s="48" t="s">
        <v>197</v>
      </c>
      <c r="B33" s="54">
        <f>AV20+BH20</f>
        <v>442037</v>
      </c>
      <c r="C33" s="78">
        <f>AW20+BI20</f>
        <v>205497</v>
      </c>
    </row>
    <row r="34" spans="1:3" ht="89.25">
      <c r="A34" s="48" t="s">
        <v>198</v>
      </c>
      <c r="B34" s="54">
        <f>BB20+BJ20</f>
        <v>2039667</v>
      </c>
      <c r="C34" s="78">
        <f>BC20+BK20</f>
        <v>104914</v>
      </c>
    </row>
    <row r="35" spans="1:3" ht="127.5">
      <c r="A35" s="48" t="s">
        <v>199</v>
      </c>
      <c r="B35" s="54">
        <f>AZ20+BV20</f>
        <v>191000</v>
      </c>
      <c r="C35" s="78">
        <f>BA20+BW20</f>
        <v>95216</v>
      </c>
    </row>
    <row r="36" spans="1:3" ht="127.5">
      <c r="A36" s="48" t="s">
        <v>200</v>
      </c>
      <c r="B36" s="54">
        <f>BX20</f>
        <v>427000</v>
      </c>
      <c r="C36" s="78">
        <f>BY20</f>
        <v>216000</v>
      </c>
    </row>
    <row r="37" spans="1:3" ht="12.75">
      <c r="A37" s="47" t="s">
        <v>281</v>
      </c>
      <c r="B37" s="78">
        <f>CL20+CJ20</f>
        <v>2919011</v>
      </c>
      <c r="C37" s="78">
        <f>CM20+CK20</f>
        <v>1067571</v>
      </c>
    </row>
    <row r="38" spans="1:3" ht="25.5">
      <c r="A38" s="48" t="s">
        <v>201</v>
      </c>
      <c r="B38" s="54">
        <f>SUM(B23:B37)</f>
        <v>28410978</v>
      </c>
      <c r="C38" s="78">
        <f>SUM(C23:C37)</f>
        <v>14859039</v>
      </c>
    </row>
    <row r="39" spans="1:3" ht="12.75">
      <c r="A39" s="47"/>
      <c r="B39" s="47" t="str">
        <f>IF(B22=B38,"OK.","błąd")</f>
        <v>błąd</v>
      </c>
      <c r="C39" s="47" t="str">
        <f>IF(C22=C38,"OK.","błąd")</f>
        <v>błąd</v>
      </c>
    </row>
    <row r="40" spans="1:3" ht="25.5">
      <c r="A40" s="79" t="s">
        <v>202</v>
      </c>
      <c r="B40" s="80">
        <f>CB20+BZ20</f>
        <v>10751945</v>
      </c>
      <c r="C40" s="80">
        <f>CC20+CA20</f>
        <v>4491601</v>
      </c>
    </row>
    <row r="41" ht="12.75">
      <c r="A41" s="81" t="s">
        <v>203</v>
      </c>
    </row>
    <row r="42" spans="1:3" ht="12.75">
      <c r="A42" s="79" t="s">
        <v>204</v>
      </c>
      <c r="B42" s="80"/>
      <c r="C42" s="80"/>
    </row>
    <row r="43" spans="1:3" ht="12.75">
      <c r="A43" s="81" t="s">
        <v>205</v>
      </c>
      <c r="B43" s="80"/>
      <c r="C43" s="80"/>
    </row>
    <row r="44" spans="1:3" ht="12.75">
      <c r="A44" s="79" t="s">
        <v>206</v>
      </c>
      <c r="B44" s="80"/>
      <c r="C44" s="80"/>
    </row>
    <row r="45" spans="1:3" ht="38.25">
      <c r="A45" s="96" t="s">
        <v>370</v>
      </c>
      <c r="B45" s="80"/>
      <c r="C45" s="80"/>
    </row>
    <row r="46" spans="2:3" ht="12.75">
      <c r="B46" s="80">
        <f>B38+B40+B42+B43+B44+B45</f>
        <v>39162923</v>
      </c>
      <c r="C46" s="80">
        <f>C38+C40+C42+C43+C44+C45</f>
        <v>19350640</v>
      </c>
    </row>
    <row r="49" spans="2:3" ht="12.75">
      <c r="B49" s="80"/>
      <c r="C49" s="80"/>
    </row>
    <row r="51" spans="2:3" ht="12.75">
      <c r="B51" s="80">
        <f>B46-B49</f>
        <v>39162923</v>
      </c>
      <c r="C51" s="80">
        <f>C46-C49</f>
        <v>19350640</v>
      </c>
    </row>
  </sheetData>
  <mergeCells count="44">
    <mergeCell ref="CJ2:CK2"/>
    <mergeCell ref="CD2:CE2"/>
    <mergeCell ref="CF2:CG2"/>
    <mergeCell ref="CH2:CI2"/>
    <mergeCell ref="BV2:BW2"/>
    <mergeCell ref="BX2:BY2"/>
    <mergeCell ref="BZ2:CA2"/>
    <mergeCell ref="CB2:CC2"/>
    <mergeCell ref="BN2:BO2"/>
    <mergeCell ref="BP2:BQ2"/>
    <mergeCell ref="BR2:BS2"/>
    <mergeCell ref="BT2:BU2"/>
    <mergeCell ref="BF2:BG2"/>
    <mergeCell ref="BH2:BI2"/>
    <mergeCell ref="BJ2:BK2"/>
    <mergeCell ref="BL2:BM2"/>
    <mergeCell ref="AX2:AY2"/>
    <mergeCell ref="AZ2:BA2"/>
    <mergeCell ref="BB2:BC2"/>
    <mergeCell ref="BD2:BE2"/>
    <mergeCell ref="AP2:AQ2"/>
    <mergeCell ref="AR2:AS2"/>
    <mergeCell ref="AT2:AU2"/>
    <mergeCell ref="AV2:AW2"/>
    <mergeCell ref="AH2:AI2"/>
    <mergeCell ref="AJ2:AK2"/>
    <mergeCell ref="AL2:AM2"/>
    <mergeCell ref="AN2:AO2"/>
    <mergeCell ref="Z2:AA2"/>
    <mergeCell ref="AB2:AC2"/>
    <mergeCell ref="AD2:AE2"/>
    <mergeCell ref="AF2:AG2"/>
    <mergeCell ref="R2:S2"/>
    <mergeCell ref="T2:U2"/>
    <mergeCell ref="V2:W2"/>
    <mergeCell ref="X2:Y2"/>
    <mergeCell ref="J2:K2"/>
    <mergeCell ref="L2:M2"/>
    <mergeCell ref="N2:O2"/>
    <mergeCell ref="P2:Q2"/>
    <mergeCell ref="B2:C2"/>
    <mergeCell ref="D2:E2"/>
    <mergeCell ref="F2:G2"/>
    <mergeCell ref="H2:I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2"/>
  <sheetViews>
    <sheetView zoomScaleSheetLayoutView="75" workbookViewId="0" topLeftCell="A13">
      <selection activeCell="D20" sqref="D20"/>
    </sheetView>
  </sheetViews>
  <sheetFormatPr defaultColWidth="9.140625" defaultRowHeight="12.75"/>
  <cols>
    <col min="1" max="1" width="5.140625" style="0" customWidth="1"/>
    <col min="2" max="2" width="47.57421875" style="0" customWidth="1"/>
    <col min="3" max="3" width="16.8515625" style="83" customWidth="1"/>
    <col min="4" max="4" width="16.7109375" style="83" customWidth="1"/>
    <col min="5" max="5" width="11.00390625" style="0" customWidth="1"/>
    <col min="7" max="7" width="10.140625" style="0" bestFit="1" customWidth="1"/>
  </cols>
  <sheetData>
    <row r="1" ht="12.75">
      <c r="D1" s="83" t="s">
        <v>210</v>
      </c>
    </row>
    <row r="3" spans="1:4" ht="12.75">
      <c r="A3" s="168" t="s">
        <v>446</v>
      </c>
      <c r="B3" s="168"/>
      <c r="C3" s="168"/>
      <c r="D3" s="168"/>
    </row>
    <row r="4" spans="1:4" ht="12.75">
      <c r="A4" s="168" t="s">
        <v>0</v>
      </c>
      <c r="B4" s="168"/>
      <c r="C4" s="168"/>
      <c r="D4" s="168"/>
    </row>
    <row r="5" ht="12.75">
      <c r="E5" s="66" t="s">
        <v>149</v>
      </c>
    </row>
    <row r="6" spans="1:5" ht="51">
      <c r="A6" s="4" t="s">
        <v>1</v>
      </c>
      <c r="B6" s="4" t="s">
        <v>29</v>
      </c>
      <c r="C6" s="56" t="s">
        <v>425</v>
      </c>
      <c r="D6" s="56" t="s">
        <v>447</v>
      </c>
      <c r="E6" s="56" t="s">
        <v>148</v>
      </c>
    </row>
    <row r="7" spans="1:5" ht="12.75">
      <c r="A7" s="4">
        <v>1</v>
      </c>
      <c r="B7" s="4">
        <v>2</v>
      </c>
      <c r="C7" s="84">
        <v>3</v>
      </c>
      <c r="D7" s="84">
        <v>4</v>
      </c>
      <c r="E7" s="4">
        <v>5</v>
      </c>
    </row>
    <row r="8" spans="1:5" s="8" customFormat="1" ht="18" customHeight="1">
      <c r="A8" s="14" t="s">
        <v>2</v>
      </c>
      <c r="B8" s="9" t="s">
        <v>176</v>
      </c>
      <c r="C8" s="85">
        <f>SUM(C9:C16)-C13</f>
        <v>19387056</v>
      </c>
      <c r="D8" s="85">
        <f>SUM(D9:D16)-D13</f>
        <v>9512370</v>
      </c>
      <c r="E8" s="58">
        <f>D8/C8</f>
        <v>0.490655724107879</v>
      </c>
    </row>
    <row r="9" spans="1:5" ht="18" customHeight="1">
      <c r="A9" s="2" t="s">
        <v>10</v>
      </c>
      <c r="B9" s="3" t="s">
        <v>3</v>
      </c>
      <c r="C9" s="82">
        <f>'dochody wg źródeł'!B40</f>
        <v>10751945</v>
      </c>
      <c r="D9" s="82">
        <f>'dochody wg źródeł'!C40</f>
        <v>4491601</v>
      </c>
      <c r="E9" s="60">
        <f aca="true" t="shared" si="0" ref="E9:E40">D9/C9</f>
        <v>0.417747765636822</v>
      </c>
    </row>
    <row r="10" spans="1:5" ht="18" customHeight="1">
      <c r="A10" s="2" t="s">
        <v>11</v>
      </c>
      <c r="B10" s="3" t="s">
        <v>4</v>
      </c>
      <c r="C10" s="82">
        <f>'dochody wg źródeł'!B23</f>
        <v>2673194</v>
      </c>
      <c r="D10" s="82">
        <f>'dochody wg źródeł'!C23</f>
        <v>1657645</v>
      </c>
      <c r="E10" s="60">
        <f t="shared" si="0"/>
        <v>0.6200990276051794</v>
      </c>
    </row>
    <row r="11" spans="1:6" ht="18" customHeight="1">
      <c r="A11" s="2" t="s">
        <v>12</v>
      </c>
      <c r="B11" s="3" t="s">
        <v>5</v>
      </c>
      <c r="C11" s="82">
        <f>'dochody wg źródeł'!B24</f>
        <v>3207123</v>
      </c>
      <c r="D11" s="82">
        <f>'dochody wg źródeł'!C24</f>
        <v>1681144</v>
      </c>
      <c r="E11" s="60">
        <f t="shared" si="0"/>
        <v>0.5241906842986689</v>
      </c>
      <c r="F11" s="94"/>
    </row>
    <row r="12" spans="1:7" ht="18" customHeight="1">
      <c r="A12" s="2" t="s">
        <v>13</v>
      </c>
      <c r="B12" s="3" t="s">
        <v>6</v>
      </c>
      <c r="C12" s="82">
        <f>'dochody wg źródeł'!B25</f>
        <v>1770859</v>
      </c>
      <c r="D12" s="82">
        <f>'dochody wg źródeł'!C25</f>
        <v>708628</v>
      </c>
      <c r="E12" s="60">
        <f t="shared" si="0"/>
        <v>0.4001606000251855</v>
      </c>
      <c r="F12" s="94"/>
      <c r="G12" s="80"/>
    </row>
    <row r="13" spans="1:5" ht="18" customHeight="1">
      <c r="A13" s="2"/>
      <c r="B13" s="3" t="s">
        <v>7</v>
      </c>
      <c r="C13" s="82">
        <f>'dochody wg źródeł'!T20</f>
        <v>1390964</v>
      </c>
      <c r="D13" s="82">
        <f>'dochody wg źródeł'!U23</f>
        <v>478263</v>
      </c>
      <c r="E13" s="60">
        <f t="shared" si="0"/>
        <v>0.343835642043935</v>
      </c>
    </row>
    <row r="14" spans="1:5" ht="18" customHeight="1">
      <c r="A14" s="2" t="s">
        <v>14</v>
      </c>
      <c r="B14" s="3" t="s">
        <v>8</v>
      </c>
      <c r="C14" s="82">
        <f>'dochody wg źródeł'!B26</f>
        <v>151770</v>
      </c>
      <c r="D14" s="82">
        <f>'dochody wg źródeł'!C26</f>
        <v>58022</v>
      </c>
      <c r="E14" s="60">
        <f t="shared" si="0"/>
        <v>0.382302167753838</v>
      </c>
    </row>
    <row r="15" spans="1:5" ht="18" customHeight="1">
      <c r="A15" s="2" t="s">
        <v>15</v>
      </c>
      <c r="B15" s="3" t="s">
        <v>9</v>
      </c>
      <c r="C15" s="82">
        <f>'dochody wg źródeł'!B27</f>
        <v>630515</v>
      </c>
      <c r="D15" s="82">
        <f>'dochody wg źródeł'!C27</f>
        <v>488066</v>
      </c>
      <c r="E15" s="60">
        <f t="shared" si="0"/>
        <v>0.7740751607812661</v>
      </c>
    </row>
    <row r="16" spans="1:5" ht="30.75" customHeight="1">
      <c r="A16" s="16" t="s">
        <v>16</v>
      </c>
      <c r="B16" s="6" t="s">
        <v>38</v>
      </c>
      <c r="C16" s="86">
        <f>'dochody wg źródeł'!B28</f>
        <v>201650</v>
      </c>
      <c r="D16" s="86">
        <f>'dochody wg źródeł'!C28</f>
        <v>427264</v>
      </c>
      <c r="E16" s="62">
        <f t="shared" si="0"/>
        <v>2.1188395735184726</v>
      </c>
    </row>
    <row r="17" spans="1:5" s="8" customFormat="1" ht="18" customHeight="1">
      <c r="A17" s="14" t="s">
        <v>17</v>
      </c>
      <c r="B17" s="9" t="s">
        <v>18</v>
      </c>
      <c r="C17" s="85">
        <f>C18+C20+C24+C29+C25+C27+C22</f>
        <v>18715830</v>
      </c>
      <c r="D17" s="85">
        <f>D18+D20+D24+D29+D25+D27+D22</f>
        <v>9321557</v>
      </c>
      <c r="E17" s="58">
        <f t="shared" si="0"/>
        <v>0.49805736641121445</v>
      </c>
    </row>
    <row r="18" spans="1:5" ht="18" customHeight="1">
      <c r="A18" s="2" t="s">
        <v>10</v>
      </c>
      <c r="B18" s="3" t="s">
        <v>19</v>
      </c>
      <c r="C18" s="82">
        <f>'dochody wg źródeł'!B29</f>
        <v>1771080</v>
      </c>
      <c r="D18" s="82">
        <f>'dochody wg źródeł'!C29</f>
        <v>671760</v>
      </c>
      <c r="E18" s="60">
        <f t="shared" si="0"/>
        <v>0.37929399010773085</v>
      </c>
    </row>
    <row r="19" spans="1:5" ht="18" customHeight="1">
      <c r="A19" s="2"/>
      <c r="B19" s="3" t="s">
        <v>20</v>
      </c>
      <c r="C19" s="82">
        <f>'dochody wg źródeł'!BD20</f>
        <v>454200</v>
      </c>
      <c r="D19" s="82">
        <f>'dochody wg źródeł'!BE20</f>
        <v>0</v>
      </c>
      <c r="E19" s="60">
        <f t="shared" si="0"/>
        <v>0</v>
      </c>
    </row>
    <row r="20" spans="1:5" ht="18" customHeight="1">
      <c r="A20" s="2" t="s">
        <v>11</v>
      </c>
      <c r="B20" s="3" t="s">
        <v>21</v>
      </c>
      <c r="C20" s="82">
        <f>'dochody wg źródeł'!B30-C22</f>
        <v>11500901</v>
      </c>
      <c r="D20" s="82">
        <f>'dochody wg źródeł'!C30-D22</f>
        <v>7084222</v>
      </c>
      <c r="E20" s="60">
        <f t="shared" si="0"/>
        <v>0.6159710443555683</v>
      </c>
    </row>
    <row r="21" spans="1:5" ht="18" customHeight="1">
      <c r="A21" s="2"/>
      <c r="B21" s="3" t="s">
        <v>20</v>
      </c>
      <c r="C21" s="82">
        <f>'dochody wg źródeł'!AJ20-C23</f>
        <v>1877001</v>
      </c>
      <c r="D21" s="82">
        <f>'dochody wg źródeł'!AK20-D23</f>
        <v>1420922</v>
      </c>
      <c r="E21" s="60">
        <f t="shared" si="0"/>
        <v>0.7570171779343751</v>
      </c>
    </row>
    <row r="22" spans="1:5" ht="25.5">
      <c r="A22" s="2" t="s">
        <v>12</v>
      </c>
      <c r="B22" s="3" t="s">
        <v>464</v>
      </c>
      <c r="C22" s="82">
        <v>192189</v>
      </c>
      <c r="D22" s="82">
        <v>192189</v>
      </c>
      <c r="E22" s="60">
        <f>D22/C22</f>
        <v>1</v>
      </c>
    </row>
    <row r="23" spans="1:5" ht="18" customHeight="1">
      <c r="A23" s="2"/>
      <c r="B23" s="3" t="s">
        <v>20</v>
      </c>
      <c r="C23" s="82">
        <v>42189</v>
      </c>
      <c r="D23" s="82">
        <v>42189</v>
      </c>
      <c r="E23" s="60">
        <f>D23/C23</f>
        <v>1</v>
      </c>
    </row>
    <row r="24" spans="1:5" ht="30.75" customHeight="1">
      <c r="A24" s="17" t="s">
        <v>13</v>
      </c>
      <c r="B24" s="3" t="s">
        <v>22</v>
      </c>
      <c r="C24" s="87">
        <f>'dochody wg źródeł'!B31</f>
        <v>275982</v>
      </c>
      <c r="D24" s="87">
        <f>'dochody wg źródeł'!C31</f>
        <v>183901</v>
      </c>
      <c r="E24" s="62">
        <f t="shared" si="0"/>
        <v>0.6663514287163655</v>
      </c>
    </row>
    <row r="25" spans="1:5" ht="30.75" customHeight="1">
      <c r="A25" s="17" t="s">
        <v>14</v>
      </c>
      <c r="B25" s="157" t="s">
        <v>397</v>
      </c>
      <c r="C25" s="87">
        <f>'dochody wg źródeł'!B37+'dochody wg źródeł'!B45</f>
        <v>2919011</v>
      </c>
      <c r="D25" s="87">
        <f>'dochody wg źródeł'!C37+'dochody wg źródeł'!C45</f>
        <v>1067571</v>
      </c>
      <c r="E25" s="62">
        <f>D25/C25</f>
        <v>0.365730379227759</v>
      </c>
    </row>
    <row r="26" spans="1:5" ht="30.75" customHeight="1">
      <c r="A26" s="17"/>
      <c r="B26" s="110" t="s">
        <v>20</v>
      </c>
      <c r="C26" s="87">
        <f>'dochody wg źródeł'!CJ20</f>
        <v>1552523</v>
      </c>
      <c r="D26" s="87">
        <f>'dochody wg źródeł'!CK20</f>
        <v>6900</v>
      </c>
      <c r="E26" s="62">
        <f>D26/C26</f>
        <v>0.004444378601798492</v>
      </c>
    </row>
    <row r="27" spans="1:5" ht="30.75" customHeight="1">
      <c r="A27" s="17" t="s">
        <v>15</v>
      </c>
      <c r="B27" s="3" t="s">
        <v>413</v>
      </c>
      <c r="C27" s="87">
        <f>'dochody wg źródeł'!B34</f>
        <v>2039667</v>
      </c>
      <c r="D27" s="87">
        <f>'dochody wg źródeł'!C34</f>
        <v>104914</v>
      </c>
      <c r="E27" s="62">
        <f>D27/C27</f>
        <v>0.051436827678243556</v>
      </c>
    </row>
    <row r="28" spans="1:5" ht="30.75" customHeight="1">
      <c r="A28" s="17"/>
      <c r="B28" s="110" t="s">
        <v>20</v>
      </c>
      <c r="C28" s="87">
        <f>'dochody wg źródeł'!BB20</f>
        <v>1911827</v>
      </c>
      <c r="D28" s="87">
        <f>'dochody wg źródeł'!BC20</f>
        <v>0</v>
      </c>
      <c r="E28" s="62">
        <f>D28/C28</f>
        <v>0</v>
      </c>
    </row>
    <row r="29" spans="1:5" ht="30.75" customHeight="1">
      <c r="A29" s="17" t="s">
        <v>16</v>
      </c>
      <c r="B29" s="3" t="s">
        <v>30</v>
      </c>
      <c r="C29" s="87">
        <f>'dochody wg źródeł'!B32</f>
        <v>17000</v>
      </c>
      <c r="D29" s="87">
        <f>'dochody wg źródeł'!C32</f>
        <v>17000</v>
      </c>
      <c r="E29" s="62">
        <f>D29/C29</f>
        <v>1</v>
      </c>
    </row>
    <row r="30" spans="1:5" s="8" customFormat="1" ht="18" customHeight="1">
      <c r="A30" s="29" t="s">
        <v>23</v>
      </c>
      <c r="B30" s="30" t="s">
        <v>31</v>
      </c>
      <c r="C30" s="88">
        <f>C31+C32+C33</f>
        <v>1060037</v>
      </c>
      <c r="D30" s="88">
        <f>D31+D32+D33</f>
        <v>516713</v>
      </c>
      <c r="E30" s="58">
        <f t="shared" si="0"/>
        <v>0.48744807964250303</v>
      </c>
    </row>
    <row r="31" spans="1:5" ht="30.75" customHeight="1">
      <c r="A31" s="17" t="s">
        <v>10</v>
      </c>
      <c r="B31" s="3" t="s">
        <v>151</v>
      </c>
      <c r="C31" s="87">
        <f>'dochody wg źródeł'!B33</f>
        <v>442037</v>
      </c>
      <c r="D31" s="87">
        <f>'dochody wg źródeł'!C33</f>
        <v>205497</v>
      </c>
      <c r="E31" s="62">
        <f t="shared" si="0"/>
        <v>0.46488642353468146</v>
      </c>
    </row>
    <row r="32" spans="1:5" ht="38.25">
      <c r="A32" s="17" t="s">
        <v>11</v>
      </c>
      <c r="B32" s="157" t="s">
        <v>152</v>
      </c>
      <c r="C32" s="161">
        <f>'dochody wg źródeł'!B35</f>
        <v>191000</v>
      </c>
      <c r="D32" s="161">
        <f>'dochody wg źródeł'!C35</f>
        <v>95216</v>
      </c>
      <c r="E32" s="162">
        <f>D32/C32</f>
        <v>0.4985130890052356</v>
      </c>
    </row>
    <row r="33" spans="1:5" ht="38.25">
      <c r="A33" s="16" t="s">
        <v>12</v>
      </c>
      <c r="B33" s="130" t="s">
        <v>412</v>
      </c>
      <c r="C33" s="86">
        <f>'dochody wg źródeł'!B36</f>
        <v>427000</v>
      </c>
      <c r="D33" s="86">
        <f>'dochody wg źródeł'!C36</f>
        <v>216000</v>
      </c>
      <c r="E33" s="59">
        <f t="shared" si="0"/>
        <v>0.5058548009367682</v>
      </c>
    </row>
    <row r="34" spans="1:5" ht="12.75">
      <c r="A34" s="14" t="s">
        <v>24</v>
      </c>
      <c r="B34" s="30" t="s">
        <v>25</v>
      </c>
      <c r="C34" s="85">
        <f>SUM(C35:C38)</f>
        <v>38247433</v>
      </c>
      <c r="D34" s="85">
        <f>SUM(D35:D38)</f>
        <v>22309160</v>
      </c>
      <c r="E34" s="58">
        <f t="shared" si="0"/>
        <v>0.5832851579869426</v>
      </c>
    </row>
    <row r="35" spans="1:5" s="8" customFormat="1" ht="18" customHeight="1">
      <c r="A35" s="2" t="s">
        <v>10</v>
      </c>
      <c r="B35" s="3" t="s">
        <v>26</v>
      </c>
      <c r="C35" s="87">
        <v>27105405</v>
      </c>
      <c r="D35" s="87">
        <v>16680248</v>
      </c>
      <c r="E35" s="60">
        <f t="shared" si="0"/>
        <v>0.6153845699778329</v>
      </c>
    </row>
    <row r="36" spans="1:5" ht="18" customHeight="1">
      <c r="A36" s="2" t="s">
        <v>11</v>
      </c>
      <c r="B36" s="3" t="s">
        <v>27</v>
      </c>
      <c r="C36" s="87">
        <v>9199119</v>
      </c>
      <c r="D36" s="87">
        <v>4599558</v>
      </c>
      <c r="E36" s="60">
        <f t="shared" si="0"/>
        <v>0.49999983694090705</v>
      </c>
    </row>
    <row r="37" spans="1:5" ht="18" customHeight="1">
      <c r="A37" s="2" t="s">
        <v>12</v>
      </c>
      <c r="B37" s="3" t="s">
        <v>207</v>
      </c>
      <c r="C37" s="87">
        <v>1827109</v>
      </c>
      <c r="D37" s="87">
        <v>913554</v>
      </c>
      <c r="E37" s="60">
        <f>D37/C37</f>
        <v>0.49999972634363904</v>
      </c>
    </row>
    <row r="38" spans="1:5" ht="18" customHeight="1">
      <c r="A38" s="2" t="s">
        <v>13</v>
      </c>
      <c r="B38" s="3" t="s">
        <v>460</v>
      </c>
      <c r="C38" s="87">
        <v>115800</v>
      </c>
      <c r="D38" s="87">
        <v>115800</v>
      </c>
      <c r="E38" s="60">
        <f>D38/C38</f>
        <v>1</v>
      </c>
    </row>
    <row r="39" spans="1:5" ht="18" customHeight="1">
      <c r="A39" s="2"/>
      <c r="B39" s="3" t="s">
        <v>20</v>
      </c>
      <c r="C39" s="87">
        <v>115800</v>
      </c>
      <c r="D39" s="87">
        <v>115800</v>
      </c>
      <c r="E39" s="60">
        <f t="shared" si="0"/>
        <v>1</v>
      </c>
    </row>
    <row r="40" spans="1:5" ht="18" customHeight="1">
      <c r="A40" s="7"/>
      <c r="B40" s="7" t="s">
        <v>28</v>
      </c>
      <c r="C40" s="97">
        <f>C8+C17+C30+C34</f>
        <v>77410356</v>
      </c>
      <c r="D40" s="97">
        <f>D8+D17+D30+D34</f>
        <v>41659800</v>
      </c>
      <c r="E40" s="57">
        <f t="shared" si="0"/>
        <v>0.5381683039928146</v>
      </c>
    </row>
    <row r="41" spans="1:5" s="8" customFormat="1" ht="24.75" customHeight="1">
      <c r="A41"/>
      <c r="B41"/>
      <c r="C41" s="89">
        <v>56886030</v>
      </c>
      <c r="D41" s="89">
        <v>55427378.23</v>
      </c>
      <c r="E41"/>
    </row>
    <row r="42" spans="3:4" ht="12.75">
      <c r="C42" s="90">
        <f>C40-C41</f>
        <v>20524326</v>
      </c>
      <c r="D42" s="90">
        <f>D40-D41</f>
        <v>-13767578.229999997</v>
      </c>
    </row>
  </sheetData>
  <mergeCells count="2">
    <mergeCell ref="A3:D3"/>
    <mergeCell ref="A4:D4"/>
  </mergeCells>
  <printOptions/>
  <pageMargins left="0.7874015748031497" right="0.7874015748031497" top="0.984251968503937" bottom="0.1968503937007874" header="0.5118110236220472" footer="0.5118110236220472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97"/>
  <sheetViews>
    <sheetView workbookViewId="0" topLeftCell="A107">
      <selection activeCell="I123" sqref="I123"/>
    </sheetView>
  </sheetViews>
  <sheetFormatPr defaultColWidth="9.140625" defaultRowHeight="12.75"/>
  <cols>
    <col min="1" max="1" width="4.28125" style="0" customWidth="1"/>
    <col min="2" max="2" width="6.7109375" style="0" customWidth="1"/>
    <col min="3" max="3" width="8.8515625" style="0" customWidth="1"/>
    <col min="4" max="4" width="8.7109375" style="0" customWidth="1"/>
    <col min="5" max="5" width="34.140625" style="0" customWidth="1"/>
    <col min="6" max="6" width="13.140625" style="0" customWidth="1"/>
    <col min="7" max="7" width="14.7109375" style="0" customWidth="1"/>
    <col min="8" max="8" width="10.00390625" style="0" customWidth="1"/>
  </cols>
  <sheetData>
    <row r="1" ht="12.75">
      <c r="G1" t="s">
        <v>211</v>
      </c>
    </row>
    <row r="3" spans="1:7" ht="15.75">
      <c r="A3" s="169" t="s">
        <v>32</v>
      </c>
      <c r="B3" s="169"/>
      <c r="C3" s="169"/>
      <c r="D3" s="169"/>
      <c r="E3" s="169"/>
      <c r="F3" s="169"/>
      <c r="G3" s="169"/>
    </row>
    <row r="4" spans="1:7" ht="15.75">
      <c r="A4" s="169" t="s">
        <v>376</v>
      </c>
      <c r="B4" s="169"/>
      <c r="C4" s="169"/>
      <c r="D4" s="169"/>
      <c r="E4" s="169"/>
      <c r="F4" s="169"/>
      <c r="G4" s="169"/>
    </row>
    <row r="5" ht="12.75">
      <c r="H5" t="s">
        <v>149</v>
      </c>
    </row>
    <row r="6" spans="1:8" ht="51">
      <c r="A6" s="4" t="s">
        <v>1</v>
      </c>
      <c r="B6" s="4" t="s">
        <v>33</v>
      </c>
      <c r="C6" s="4" t="s">
        <v>34</v>
      </c>
      <c r="D6" s="4" t="s">
        <v>225</v>
      </c>
      <c r="E6" s="4" t="s">
        <v>29</v>
      </c>
      <c r="F6" s="5" t="s">
        <v>375</v>
      </c>
      <c r="G6" s="5" t="s">
        <v>377</v>
      </c>
      <c r="H6" s="56" t="s">
        <v>148</v>
      </c>
    </row>
    <row r="7" spans="1:8" ht="12.75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  <c r="H7" s="15">
        <v>8</v>
      </c>
    </row>
    <row r="8" spans="1:8" s="8" customFormat="1" ht="18" customHeight="1">
      <c r="A8" s="14" t="s">
        <v>10</v>
      </c>
      <c r="B8" s="21" t="s">
        <v>42</v>
      </c>
      <c r="C8" s="14"/>
      <c r="D8" s="21"/>
      <c r="E8" s="9" t="s">
        <v>35</v>
      </c>
      <c r="F8" s="10">
        <f>F9</f>
        <v>30000</v>
      </c>
      <c r="G8" s="10">
        <f>G9</f>
        <v>15200</v>
      </c>
      <c r="H8" s="63">
        <f>G8/F8</f>
        <v>0.5066666666666667</v>
      </c>
    </row>
    <row r="9" spans="1:8" ht="30.75" customHeight="1">
      <c r="A9" s="2"/>
      <c r="B9" s="14"/>
      <c r="C9" s="102" t="s">
        <v>36</v>
      </c>
      <c r="D9" s="102"/>
      <c r="E9" s="9" t="s">
        <v>37</v>
      </c>
      <c r="F9" s="27">
        <f>F10</f>
        <v>30000</v>
      </c>
      <c r="G9" s="27">
        <f>G10</f>
        <v>15200</v>
      </c>
      <c r="H9" s="65">
        <f aca="true" t="shared" si="0" ref="H9:H197">G9/F9</f>
        <v>0.5066666666666667</v>
      </c>
    </row>
    <row r="10" spans="1:8" ht="38.25">
      <c r="A10" s="2"/>
      <c r="B10" s="2"/>
      <c r="C10" s="22"/>
      <c r="D10" s="22" t="s">
        <v>226</v>
      </c>
      <c r="E10" s="3" t="s">
        <v>246</v>
      </c>
      <c r="F10" s="19">
        <v>30000</v>
      </c>
      <c r="G10" s="19">
        <v>15200</v>
      </c>
      <c r="H10" s="62">
        <f t="shared" si="0"/>
        <v>0.5066666666666667</v>
      </c>
    </row>
    <row r="11" spans="1:8" s="8" customFormat="1" ht="18" customHeight="1">
      <c r="A11" s="29" t="s">
        <v>11</v>
      </c>
      <c r="B11" s="70" t="s">
        <v>43</v>
      </c>
      <c r="C11" s="29"/>
      <c r="D11" s="70"/>
      <c r="E11" s="30" t="s">
        <v>39</v>
      </c>
      <c r="F11" s="33">
        <f>SUM(F12)</f>
        <v>180000</v>
      </c>
      <c r="G11" s="33">
        <f>SUM(G12)</f>
        <v>89700</v>
      </c>
      <c r="H11" s="58">
        <f t="shared" si="0"/>
        <v>0.49833333333333335</v>
      </c>
    </row>
    <row r="12" spans="1:8" ht="18" customHeight="1">
      <c r="A12" s="2"/>
      <c r="B12" s="2"/>
      <c r="C12" s="21" t="s">
        <v>40</v>
      </c>
      <c r="D12" s="21"/>
      <c r="E12" s="9" t="s">
        <v>41</v>
      </c>
      <c r="F12" s="10">
        <f>F13</f>
        <v>180000</v>
      </c>
      <c r="G12" s="10">
        <f>G13</f>
        <v>89700</v>
      </c>
      <c r="H12" s="63">
        <f t="shared" si="0"/>
        <v>0.49833333333333335</v>
      </c>
    </row>
    <row r="13" spans="1:8" ht="38.25">
      <c r="A13" s="15"/>
      <c r="B13" s="15"/>
      <c r="C13" s="24"/>
      <c r="D13" s="39" t="s">
        <v>227</v>
      </c>
      <c r="E13" s="6" t="s">
        <v>228</v>
      </c>
      <c r="F13" s="18">
        <v>180000</v>
      </c>
      <c r="G13" s="18">
        <v>89700</v>
      </c>
      <c r="H13" s="59">
        <f t="shared" si="0"/>
        <v>0.49833333333333335</v>
      </c>
    </row>
    <row r="14" spans="1:8" s="8" customFormat="1" ht="18" customHeight="1">
      <c r="A14" s="14" t="s">
        <v>12</v>
      </c>
      <c r="B14" s="14">
        <v>600</v>
      </c>
      <c r="C14" s="14"/>
      <c r="D14" s="21"/>
      <c r="E14" s="9" t="s">
        <v>44</v>
      </c>
      <c r="F14" s="10">
        <f>F17+F25+F15</f>
        <v>11405707</v>
      </c>
      <c r="G14" s="10">
        <f>G17+G25+G15</f>
        <v>529179</v>
      </c>
      <c r="H14" s="63">
        <f t="shared" si="0"/>
        <v>0.04639598404553089</v>
      </c>
    </row>
    <row r="15" spans="1:8" s="8" customFormat="1" ht="18" customHeight="1">
      <c r="A15" s="14"/>
      <c r="B15" s="14"/>
      <c r="C15" s="14">
        <v>60002</v>
      </c>
      <c r="D15" s="21"/>
      <c r="E15" s="9" t="s">
        <v>357</v>
      </c>
      <c r="F15" s="10">
        <f>F16</f>
        <v>3400000</v>
      </c>
      <c r="G15" s="10">
        <f>G16</f>
        <v>0</v>
      </c>
      <c r="H15" s="63">
        <f>H16</f>
        <v>0</v>
      </c>
    </row>
    <row r="16" spans="1:8" s="8" customFormat="1" ht="38.25">
      <c r="A16" s="14"/>
      <c r="B16" s="36"/>
      <c r="C16" s="36"/>
      <c r="D16" s="105" t="s">
        <v>340</v>
      </c>
      <c r="E16" s="40" t="s">
        <v>339</v>
      </c>
      <c r="F16" s="35">
        <v>3400000</v>
      </c>
      <c r="G16" s="35">
        <v>0</v>
      </c>
      <c r="H16" s="62">
        <f t="shared" si="0"/>
        <v>0</v>
      </c>
    </row>
    <row r="17" spans="1:8" ht="18" customHeight="1">
      <c r="A17" s="2"/>
      <c r="B17" s="2"/>
      <c r="C17" s="14">
        <v>60014</v>
      </c>
      <c r="D17" s="21"/>
      <c r="E17" s="9" t="s">
        <v>45</v>
      </c>
      <c r="F17" s="10">
        <f>SUM(F19:F24)</f>
        <v>5605707</v>
      </c>
      <c r="G17" s="10">
        <f>SUM(G19:G24)</f>
        <v>529179</v>
      </c>
      <c r="H17" s="63">
        <f t="shared" si="0"/>
        <v>0.0944000462385922</v>
      </c>
    </row>
    <row r="18" spans="1:8" ht="18" customHeight="1">
      <c r="A18" s="2"/>
      <c r="B18" s="2"/>
      <c r="C18" s="2"/>
      <c r="D18" s="34"/>
      <c r="E18" s="9" t="s">
        <v>224</v>
      </c>
      <c r="F18" s="10">
        <f>F23+F26+F22</f>
        <v>5557023</v>
      </c>
      <c r="G18" s="10">
        <f>G23+G26+G22</f>
        <v>110081</v>
      </c>
      <c r="H18" s="63">
        <f t="shared" si="0"/>
        <v>0.01980934755893578</v>
      </c>
    </row>
    <row r="19" spans="1:8" ht="18" customHeight="1">
      <c r="A19" s="2"/>
      <c r="B19" s="2"/>
      <c r="C19" s="2"/>
      <c r="D19" s="34" t="s">
        <v>249</v>
      </c>
      <c r="E19" s="3" t="s">
        <v>229</v>
      </c>
      <c r="F19" s="11">
        <v>350000</v>
      </c>
      <c r="G19" s="11">
        <v>412882</v>
      </c>
      <c r="H19" s="60">
        <f t="shared" si="0"/>
        <v>1.1796628571428571</v>
      </c>
    </row>
    <row r="20" spans="1:8" ht="18" customHeight="1">
      <c r="A20" s="2"/>
      <c r="B20" s="2"/>
      <c r="C20" s="2"/>
      <c r="D20" s="34" t="s">
        <v>250</v>
      </c>
      <c r="E20" s="3" t="s">
        <v>230</v>
      </c>
      <c r="F20" s="11">
        <v>0</v>
      </c>
      <c r="G20" s="11">
        <v>2616</v>
      </c>
      <c r="H20" s="60" t="e">
        <f t="shared" si="0"/>
        <v>#DIV/0!</v>
      </c>
    </row>
    <row r="21" spans="1:8" ht="18" customHeight="1">
      <c r="A21" s="2"/>
      <c r="B21" s="2"/>
      <c r="C21" s="2"/>
      <c r="D21" s="34" t="s">
        <v>251</v>
      </c>
      <c r="E21" s="3" t="s">
        <v>231</v>
      </c>
      <c r="F21" s="11">
        <v>0</v>
      </c>
      <c r="G21" s="11">
        <v>3600</v>
      </c>
      <c r="H21" s="60" t="e">
        <f t="shared" si="0"/>
        <v>#DIV/0!</v>
      </c>
    </row>
    <row r="22" spans="1:8" ht="38.25">
      <c r="A22" s="2"/>
      <c r="B22" s="2"/>
      <c r="C22" s="2"/>
      <c r="D22" s="22" t="s">
        <v>340</v>
      </c>
      <c r="E22" s="158" t="s">
        <v>339</v>
      </c>
      <c r="F22" s="19">
        <v>725128</v>
      </c>
      <c r="G22" s="19">
        <v>110081</v>
      </c>
      <c r="H22" s="62">
        <f t="shared" si="0"/>
        <v>0.15180905991769728</v>
      </c>
    </row>
    <row r="23" spans="1:8" ht="51">
      <c r="A23" s="2"/>
      <c r="B23" s="2"/>
      <c r="C23" s="2"/>
      <c r="D23" s="22">
        <v>6300</v>
      </c>
      <c r="E23" s="158" t="s">
        <v>407</v>
      </c>
      <c r="F23" s="19">
        <v>2431895</v>
      </c>
      <c r="G23" s="19">
        <v>0</v>
      </c>
      <c r="H23" s="62">
        <f t="shared" si="0"/>
        <v>0</v>
      </c>
    </row>
    <row r="24" spans="1:8" ht="51">
      <c r="A24" s="2"/>
      <c r="B24" s="2"/>
      <c r="C24" s="2"/>
      <c r="D24" s="22" t="s">
        <v>282</v>
      </c>
      <c r="E24" s="3" t="s">
        <v>289</v>
      </c>
      <c r="F24" s="19">
        <v>2098684</v>
      </c>
      <c r="G24" s="19">
        <v>0</v>
      </c>
      <c r="H24" s="62">
        <f t="shared" si="0"/>
        <v>0</v>
      </c>
    </row>
    <row r="25" spans="1:8" ht="25.5">
      <c r="A25" s="2"/>
      <c r="B25" s="2"/>
      <c r="C25" s="14">
        <v>60078</v>
      </c>
      <c r="D25" s="22"/>
      <c r="E25" s="9" t="s">
        <v>346</v>
      </c>
      <c r="F25" s="27">
        <f>F26</f>
        <v>2400000</v>
      </c>
      <c r="G25" s="27">
        <f>G26</f>
        <v>0</v>
      </c>
      <c r="H25" s="65">
        <f t="shared" si="0"/>
        <v>0</v>
      </c>
    </row>
    <row r="26" spans="1:8" ht="38.25">
      <c r="A26" s="15"/>
      <c r="B26" s="15"/>
      <c r="C26" s="15"/>
      <c r="D26" s="39" t="s">
        <v>347</v>
      </c>
      <c r="E26" s="6" t="s">
        <v>242</v>
      </c>
      <c r="F26" s="18">
        <v>2400000</v>
      </c>
      <c r="G26" s="18">
        <v>0</v>
      </c>
      <c r="H26" s="59">
        <f t="shared" si="0"/>
        <v>0</v>
      </c>
    </row>
    <row r="27" spans="1:8" ht="12.75">
      <c r="A27" s="14" t="s">
        <v>13</v>
      </c>
      <c r="B27" s="14">
        <v>630</v>
      </c>
      <c r="C27" s="14"/>
      <c r="D27" s="34"/>
      <c r="E27" s="9" t="s">
        <v>218</v>
      </c>
      <c r="F27" s="27">
        <f>F28</f>
        <v>145570</v>
      </c>
      <c r="G27" s="27">
        <f>G28</f>
        <v>15662</v>
      </c>
      <c r="H27" s="63">
        <f t="shared" si="0"/>
        <v>0.10759084976300062</v>
      </c>
    </row>
    <row r="28" spans="1:8" ht="12.75">
      <c r="A28" s="14"/>
      <c r="B28" s="14"/>
      <c r="C28" s="14">
        <v>63095</v>
      </c>
      <c r="D28" s="34"/>
      <c r="E28" s="9" t="s">
        <v>58</v>
      </c>
      <c r="F28" s="27">
        <f>F29+F30</f>
        <v>145570</v>
      </c>
      <c r="G28" s="27">
        <f>G29+G30</f>
        <v>15662</v>
      </c>
      <c r="H28" s="63">
        <f t="shared" si="0"/>
        <v>0.10759084976300062</v>
      </c>
    </row>
    <row r="29" spans="1:8" ht="38.25">
      <c r="A29" s="2"/>
      <c r="B29" s="2"/>
      <c r="C29" s="2"/>
      <c r="D29" s="22" t="s">
        <v>341</v>
      </c>
      <c r="E29" s="3" t="s">
        <v>343</v>
      </c>
      <c r="F29" s="19">
        <v>130247</v>
      </c>
      <c r="G29" s="19">
        <v>15662</v>
      </c>
      <c r="H29" s="62">
        <f t="shared" si="0"/>
        <v>0.1202484510199851</v>
      </c>
    </row>
    <row r="30" spans="1:8" ht="38.25">
      <c r="A30" s="15"/>
      <c r="B30" s="15"/>
      <c r="C30" s="15"/>
      <c r="D30" s="39" t="s">
        <v>342</v>
      </c>
      <c r="E30" s="6" t="s">
        <v>343</v>
      </c>
      <c r="F30" s="18">
        <v>15323</v>
      </c>
      <c r="G30" s="18">
        <v>0</v>
      </c>
      <c r="H30" s="59">
        <f t="shared" si="0"/>
        <v>0</v>
      </c>
    </row>
    <row r="31" spans="1:8" s="8" customFormat="1" ht="18" customHeight="1">
      <c r="A31" s="14" t="s">
        <v>14</v>
      </c>
      <c r="B31" s="14">
        <v>700</v>
      </c>
      <c r="C31" s="14"/>
      <c r="D31" s="21"/>
      <c r="E31" s="9" t="s">
        <v>46</v>
      </c>
      <c r="F31" s="10">
        <f>SUM(F32)</f>
        <v>2941300</v>
      </c>
      <c r="G31" s="10">
        <f>G32</f>
        <v>676593</v>
      </c>
      <c r="H31" s="63">
        <f t="shared" si="0"/>
        <v>0.23003195865773637</v>
      </c>
    </row>
    <row r="32" spans="1:8" s="8" customFormat="1" ht="27.75" customHeight="1">
      <c r="A32" s="14"/>
      <c r="B32" s="14"/>
      <c r="C32" s="14">
        <v>70005</v>
      </c>
      <c r="D32" s="21"/>
      <c r="E32" s="9" t="s">
        <v>47</v>
      </c>
      <c r="F32" s="27">
        <f>SUM(F34:F41)</f>
        <v>2941300</v>
      </c>
      <c r="G32" s="27">
        <f>SUM(G34:G41)</f>
        <v>676593</v>
      </c>
      <c r="H32" s="65">
        <f t="shared" si="0"/>
        <v>0.23003195865773637</v>
      </c>
    </row>
    <row r="33" spans="1:8" ht="18" customHeight="1">
      <c r="A33" s="2"/>
      <c r="B33" s="2"/>
      <c r="C33" s="14"/>
      <c r="D33" s="21"/>
      <c r="E33" s="9" t="s">
        <v>224</v>
      </c>
      <c r="F33" s="10">
        <f>F36</f>
        <v>2226000</v>
      </c>
      <c r="G33" s="10">
        <f>G36</f>
        <v>32337</v>
      </c>
      <c r="H33" s="63">
        <f t="shared" si="0"/>
        <v>0.014526954177897573</v>
      </c>
    </row>
    <row r="34" spans="1:8" ht="18" customHeight="1">
      <c r="A34" s="2"/>
      <c r="B34" s="2"/>
      <c r="C34" s="2"/>
      <c r="D34" s="34" t="s">
        <v>252</v>
      </c>
      <c r="E34" s="3" t="s">
        <v>233</v>
      </c>
      <c r="F34" s="11">
        <v>0</v>
      </c>
      <c r="G34" s="11">
        <v>293</v>
      </c>
      <c r="H34" s="60" t="e">
        <f t="shared" si="0"/>
        <v>#DIV/0!</v>
      </c>
    </row>
    <row r="35" spans="1:8" ht="25.5">
      <c r="A35" s="2"/>
      <c r="B35" s="2"/>
      <c r="C35" s="2"/>
      <c r="D35" s="22" t="s">
        <v>253</v>
      </c>
      <c r="E35" s="110" t="s">
        <v>234</v>
      </c>
      <c r="F35" s="19">
        <v>79300</v>
      </c>
      <c r="G35" s="19">
        <v>179348</v>
      </c>
      <c r="H35" s="62">
        <f t="shared" si="0"/>
        <v>2.2616393442622953</v>
      </c>
    </row>
    <row r="36" spans="1:8" ht="38.25">
      <c r="A36" s="2"/>
      <c r="B36" s="2"/>
      <c r="C36" s="2"/>
      <c r="D36" s="22" t="s">
        <v>344</v>
      </c>
      <c r="E36" s="110" t="s">
        <v>345</v>
      </c>
      <c r="F36" s="19">
        <v>2226000</v>
      </c>
      <c r="G36" s="19">
        <v>32337</v>
      </c>
      <c r="H36" s="62">
        <f t="shared" si="0"/>
        <v>0.014526954177897573</v>
      </c>
    </row>
    <row r="37" spans="1:8" ht="18" customHeight="1">
      <c r="A37" s="2"/>
      <c r="B37" s="2"/>
      <c r="C37" s="2"/>
      <c r="D37" s="34" t="s">
        <v>255</v>
      </c>
      <c r="E37" s="3" t="s">
        <v>237</v>
      </c>
      <c r="F37" s="11">
        <v>125000</v>
      </c>
      <c r="G37" s="11">
        <v>78530</v>
      </c>
      <c r="H37" s="60">
        <f t="shared" si="0"/>
        <v>0.62824</v>
      </c>
    </row>
    <row r="38" spans="1:8" ht="18" customHeight="1">
      <c r="A38" s="2"/>
      <c r="B38" s="2"/>
      <c r="C38" s="2"/>
      <c r="D38" s="34" t="s">
        <v>254</v>
      </c>
      <c r="E38" s="3" t="s">
        <v>235</v>
      </c>
      <c r="F38" s="11">
        <v>0</v>
      </c>
      <c r="G38" s="11">
        <v>1031</v>
      </c>
      <c r="H38" s="60" t="e">
        <f t="shared" si="0"/>
        <v>#DIV/0!</v>
      </c>
    </row>
    <row r="39" spans="1:8" ht="18" customHeight="1">
      <c r="A39" s="2"/>
      <c r="B39" s="2"/>
      <c r="C39" s="2"/>
      <c r="D39" s="34" t="s">
        <v>251</v>
      </c>
      <c r="E39" s="3" t="s">
        <v>231</v>
      </c>
      <c r="F39" s="11">
        <v>0</v>
      </c>
      <c r="G39" s="11">
        <v>926</v>
      </c>
      <c r="H39" s="60" t="e">
        <f t="shared" si="0"/>
        <v>#DIV/0!</v>
      </c>
    </row>
    <row r="40" spans="1:8" ht="38.25">
      <c r="A40" s="2"/>
      <c r="B40" s="2"/>
      <c r="C40" s="2"/>
      <c r="D40" s="22">
        <v>2110</v>
      </c>
      <c r="E40" s="110" t="s">
        <v>246</v>
      </c>
      <c r="F40" s="19">
        <v>200000</v>
      </c>
      <c r="G40" s="19">
        <v>101100</v>
      </c>
      <c r="H40" s="62">
        <f t="shared" si="0"/>
        <v>0.5055</v>
      </c>
    </row>
    <row r="41" spans="1:8" ht="38.25">
      <c r="A41" s="15"/>
      <c r="B41" s="15"/>
      <c r="C41" s="15"/>
      <c r="D41" s="39">
        <v>2360</v>
      </c>
      <c r="E41" s="130" t="s">
        <v>236</v>
      </c>
      <c r="F41" s="18">
        <v>311000</v>
      </c>
      <c r="G41" s="18">
        <v>283028</v>
      </c>
      <c r="H41" s="59">
        <f t="shared" si="0"/>
        <v>0.9100578778135048</v>
      </c>
    </row>
    <row r="42" spans="1:8" s="8" customFormat="1" ht="18" customHeight="1">
      <c r="A42" s="14" t="s">
        <v>15</v>
      </c>
      <c r="B42" s="14">
        <v>710</v>
      </c>
      <c r="C42" s="14"/>
      <c r="D42" s="21"/>
      <c r="E42" s="9" t="s">
        <v>48</v>
      </c>
      <c r="F42" s="10">
        <f>F43+F45+F47+F53</f>
        <v>1281866</v>
      </c>
      <c r="G42" s="10">
        <f>G43+G45+G47+G53</f>
        <v>824142</v>
      </c>
      <c r="H42" s="63">
        <f t="shared" si="0"/>
        <v>0.6429236753295586</v>
      </c>
    </row>
    <row r="43" spans="1:8" ht="30.75" customHeight="1">
      <c r="A43" s="2"/>
      <c r="B43" s="14"/>
      <c r="C43" s="23">
        <v>71012</v>
      </c>
      <c r="D43" s="102"/>
      <c r="E43" s="9" t="s">
        <v>49</v>
      </c>
      <c r="F43" s="27">
        <f>F44</f>
        <v>105000</v>
      </c>
      <c r="G43" s="27">
        <f>G44</f>
        <v>57400</v>
      </c>
      <c r="H43" s="65">
        <f t="shared" si="0"/>
        <v>0.5466666666666666</v>
      </c>
    </row>
    <row r="44" spans="1:8" ht="38.25">
      <c r="A44" s="2"/>
      <c r="B44" s="2"/>
      <c r="C44" s="17"/>
      <c r="D44" s="22">
        <v>2110</v>
      </c>
      <c r="E44" s="3" t="s">
        <v>246</v>
      </c>
      <c r="F44" s="19">
        <v>105000</v>
      </c>
      <c r="G44" s="19">
        <v>57400</v>
      </c>
      <c r="H44" s="62">
        <f t="shared" si="0"/>
        <v>0.5466666666666666</v>
      </c>
    </row>
    <row r="45" spans="1:8" ht="30.75" customHeight="1">
      <c r="A45" s="2"/>
      <c r="B45" s="2"/>
      <c r="C45" s="23">
        <v>71013</v>
      </c>
      <c r="D45" s="102"/>
      <c r="E45" s="9" t="s">
        <v>55</v>
      </c>
      <c r="F45" s="27">
        <f>F46</f>
        <v>145000</v>
      </c>
      <c r="G45" s="27">
        <f>G46</f>
        <v>73300</v>
      </c>
      <c r="H45" s="65">
        <f t="shared" si="0"/>
        <v>0.5055172413793103</v>
      </c>
    </row>
    <row r="46" spans="1:8" ht="38.25">
      <c r="A46" s="2"/>
      <c r="B46" s="2"/>
      <c r="C46" s="17"/>
      <c r="D46" s="22">
        <v>2110</v>
      </c>
      <c r="E46" s="3" t="s">
        <v>246</v>
      </c>
      <c r="F46" s="19">
        <v>145000</v>
      </c>
      <c r="G46" s="19">
        <v>73300</v>
      </c>
      <c r="H46" s="62">
        <f t="shared" si="0"/>
        <v>0.5055172413793103</v>
      </c>
    </row>
    <row r="47" spans="1:8" ht="25.5">
      <c r="A47" s="2"/>
      <c r="B47" s="14"/>
      <c r="C47" s="14">
        <v>71014</v>
      </c>
      <c r="D47" s="21"/>
      <c r="E47" s="9" t="s">
        <v>50</v>
      </c>
      <c r="F47" s="103">
        <f>F48+F49+F50+F51+F52</f>
        <v>681866</v>
      </c>
      <c r="G47" s="103">
        <f>G48+G49+G50+G51+G52</f>
        <v>502542</v>
      </c>
      <c r="H47" s="63">
        <f t="shared" si="0"/>
        <v>0.7370099110382392</v>
      </c>
    </row>
    <row r="48" spans="1:8" ht="38.25">
      <c r="A48" s="2"/>
      <c r="B48" s="2"/>
      <c r="C48" s="2"/>
      <c r="D48" s="22">
        <v>2110</v>
      </c>
      <c r="E48" s="3" t="s">
        <v>247</v>
      </c>
      <c r="F48" s="19">
        <v>25000</v>
      </c>
      <c r="G48" s="19">
        <v>12700</v>
      </c>
      <c r="H48" s="62">
        <f t="shared" si="0"/>
        <v>0.508</v>
      </c>
    </row>
    <row r="49" spans="1:8" ht="19.5" customHeight="1">
      <c r="A49" s="2"/>
      <c r="B49" s="2"/>
      <c r="C49" s="2"/>
      <c r="D49" s="22" t="s">
        <v>249</v>
      </c>
      <c r="E49" s="3" t="s">
        <v>229</v>
      </c>
      <c r="F49" s="19">
        <v>0</v>
      </c>
      <c r="G49" s="19">
        <v>61</v>
      </c>
      <c r="H49" s="62" t="e">
        <f t="shared" si="0"/>
        <v>#DIV/0!</v>
      </c>
    </row>
    <row r="50" spans="1:8" ht="19.5" customHeight="1">
      <c r="A50" s="2"/>
      <c r="B50" s="2"/>
      <c r="C50" s="2"/>
      <c r="D50" s="22" t="s">
        <v>255</v>
      </c>
      <c r="E50" s="3" t="s">
        <v>237</v>
      </c>
      <c r="F50" s="19">
        <v>422000</v>
      </c>
      <c r="G50" s="19">
        <v>264873</v>
      </c>
      <c r="H50" s="62">
        <f t="shared" si="0"/>
        <v>0.6276611374407582</v>
      </c>
    </row>
    <row r="51" spans="1:8" ht="19.5" customHeight="1">
      <c r="A51" s="2"/>
      <c r="B51" s="2"/>
      <c r="C51" s="2"/>
      <c r="D51" s="22" t="s">
        <v>254</v>
      </c>
      <c r="E51" s="3" t="s">
        <v>235</v>
      </c>
      <c r="F51" s="19">
        <v>10000</v>
      </c>
      <c r="G51" s="19">
        <v>42</v>
      </c>
      <c r="H51" s="62">
        <f t="shared" si="0"/>
        <v>0.0042</v>
      </c>
    </row>
    <row r="52" spans="1:8" ht="19.5" customHeight="1">
      <c r="A52" s="2"/>
      <c r="B52" s="2"/>
      <c r="C52" s="2"/>
      <c r="D52" s="22" t="s">
        <v>251</v>
      </c>
      <c r="E52" s="3" t="s">
        <v>231</v>
      </c>
      <c r="F52" s="19">
        <v>224866</v>
      </c>
      <c r="G52" s="19">
        <v>224866</v>
      </c>
      <c r="H52" s="62">
        <f t="shared" si="0"/>
        <v>1</v>
      </c>
    </row>
    <row r="53" spans="1:8" ht="18" customHeight="1">
      <c r="A53" s="2"/>
      <c r="B53" s="2"/>
      <c r="C53" s="14">
        <v>71015</v>
      </c>
      <c r="D53" s="21"/>
      <c r="E53" s="9" t="s">
        <v>51</v>
      </c>
      <c r="F53" s="10">
        <f>F54</f>
        <v>350000</v>
      </c>
      <c r="G53" s="10">
        <f>G54</f>
        <v>190900</v>
      </c>
      <c r="H53" s="63">
        <f t="shared" si="0"/>
        <v>0.5454285714285714</v>
      </c>
    </row>
    <row r="54" spans="1:8" ht="38.25">
      <c r="A54" s="15"/>
      <c r="B54" s="15"/>
      <c r="C54" s="15"/>
      <c r="D54" s="39">
        <v>2110</v>
      </c>
      <c r="E54" s="6" t="s">
        <v>246</v>
      </c>
      <c r="F54" s="18">
        <v>350000</v>
      </c>
      <c r="G54" s="18">
        <v>190900</v>
      </c>
      <c r="H54" s="59">
        <f t="shared" si="0"/>
        <v>0.5454285714285714</v>
      </c>
    </row>
    <row r="55" spans="1:8" s="8" customFormat="1" ht="18" customHeight="1">
      <c r="A55" s="14" t="s">
        <v>16</v>
      </c>
      <c r="B55" s="14">
        <v>750</v>
      </c>
      <c r="C55" s="14"/>
      <c r="D55" s="21"/>
      <c r="E55" s="9" t="s">
        <v>52</v>
      </c>
      <c r="F55" s="10">
        <f>F56+F58+F67</f>
        <v>540728</v>
      </c>
      <c r="G55" s="10">
        <f>G56+G58+G67</f>
        <v>398319</v>
      </c>
      <c r="H55" s="63">
        <f t="shared" si="0"/>
        <v>0.7366346850912103</v>
      </c>
    </row>
    <row r="56" spans="1:8" ht="18" customHeight="1">
      <c r="A56" s="2"/>
      <c r="B56" s="14"/>
      <c r="C56" s="14">
        <v>75011</v>
      </c>
      <c r="D56" s="21"/>
      <c r="E56" s="9" t="s">
        <v>53</v>
      </c>
      <c r="F56" s="10">
        <f>F57</f>
        <v>225200</v>
      </c>
      <c r="G56" s="10">
        <f>G57</f>
        <v>124200</v>
      </c>
      <c r="H56" s="63">
        <f t="shared" si="0"/>
        <v>0.5515097690941385</v>
      </c>
    </row>
    <row r="57" spans="1:8" ht="38.25">
      <c r="A57" s="2"/>
      <c r="B57" s="2"/>
      <c r="C57" s="2"/>
      <c r="D57" s="22">
        <v>2110</v>
      </c>
      <c r="E57" s="3" t="s">
        <v>246</v>
      </c>
      <c r="F57" s="19">
        <v>225200</v>
      </c>
      <c r="G57" s="19">
        <v>124200</v>
      </c>
      <c r="H57" s="62">
        <f t="shared" si="0"/>
        <v>0.5515097690941385</v>
      </c>
    </row>
    <row r="58" spans="1:8" ht="18" customHeight="1">
      <c r="A58" s="2"/>
      <c r="B58" s="14"/>
      <c r="C58" s="14">
        <v>75020</v>
      </c>
      <c r="D58" s="21"/>
      <c r="E58" s="9" t="s">
        <v>54</v>
      </c>
      <c r="F58" s="10">
        <f>SUM(F60:F66)</f>
        <v>273528</v>
      </c>
      <c r="G58" s="10">
        <f>SUM(G60:G66)</f>
        <v>232119</v>
      </c>
      <c r="H58" s="63">
        <f t="shared" si="0"/>
        <v>0.8486114767043959</v>
      </c>
    </row>
    <row r="59" spans="1:8" ht="18" customHeight="1">
      <c r="A59" s="2"/>
      <c r="B59" s="14"/>
      <c r="C59" s="14"/>
      <c r="D59" s="21"/>
      <c r="E59" s="9" t="s">
        <v>400</v>
      </c>
      <c r="F59" s="10">
        <v>0</v>
      </c>
      <c r="G59" s="10">
        <v>28100</v>
      </c>
      <c r="H59" s="63" t="e">
        <f t="shared" si="0"/>
        <v>#DIV/0!</v>
      </c>
    </row>
    <row r="60" spans="1:8" ht="18" customHeight="1">
      <c r="A60" s="2"/>
      <c r="B60" s="2"/>
      <c r="C60" s="2"/>
      <c r="D60" s="34" t="s">
        <v>249</v>
      </c>
      <c r="E60" s="3" t="s">
        <v>229</v>
      </c>
      <c r="F60" s="11">
        <v>2000</v>
      </c>
      <c r="G60" s="11">
        <v>2320</v>
      </c>
      <c r="H60" s="60">
        <f t="shared" si="0"/>
        <v>1.16</v>
      </c>
    </row>
    <row r="61" spans="1:8" ht="18" customHeight="1">
      <c r="A61" s="2"/>
      <c r="B61" s="2"/>
      <c r="C61" s="2"/>
      <c r="D61" s="34" t="s">
        <v>255</v>
      </c>
      <c r="E61" s="3" t="s">
        <v>237</v>
      </c>
      <c r="F61" s="11">
        <v>1500</v>
      </c>
      <c r="G61" s="11">
        <v>540</v>
      </c>
      <c r="H61" s="60">
        <f t="shared" si="0"/>
        <v>0.36</v>
      </c>
    </row>
    <row r="62" spans="1:8" ht="25.5">
      <c r="A62" s="2"/>
      <c r="B62" s="2"/>
      <c r="C62" s="2"/>
      <c r="D62" s="34" t="s">
        <v>398</v>
      </c>
      <c r="E62" s="3" t="s">
        <v>404</v>
      </c>
      <c r="F62" s="19">
        <v>0</v>
      </c>
      <c r="G62" s="19">
        <v>28100</v>
      </c>
      <c r="H62" s="62" t="e">
        <f t="shared" si="0"/>
        <v>#DIV/0!</v>
      </c>
    </row>
    <row r="63" spans="1:8" ht="18" customHeight="1">
      <c r="A63" s="2"/>
      <c r="B63" s="2"/>
      <c r="C63" s="2"/>
      <c r="D63" s="34" t="s">
        <v>251</v>
      </c>
      <c r="E63" s="3" t="s">
        <v>231</v>
      </c>
      <c r="F63" s="11">
        <v>6000</v>
      </c>
      <c r="G63" s="11">
        <v>13414</v>
      </c>
      <c r="H63" s="60">
        <f t="shared" si="0"/>
        <v>2.2356666666666665</v>
      </c>
    </row>
    <row r="64" spans="1:8" ht="38.25">
      <c r="A64" s="2"/>
      <c r="B64" s="2"/>
      <c r="C64" s="2"/>
      <c r="D64" s="22" t="s">
        <v>350</v>
      </c>
      <c r="E64" s="3" t="s">
        <v>339</v>
      </c>
      <c r="F64" s="19">
        <v>251679</v>
      </c>
      <c r="G64" s="19">
        <v>176847</v>
      </c>
      <c r="H64" s="62">
        <f t="shared" si="0"/>
        <v>0.7026688758299262</v>
      </c>
    </row>
    <row r="65" spans="1:8" ht="38.25">
      <c r="A65" s="2"/>
      <c r="B65" s="2"/>
      <c r="C65" s="2"/>
      <c r="D65" s="22" t="s">
        <v>283</v>
      </c>
      <c r="E65" s="3" t="s">
        <v>339</v>
      </c>
      <c r="F65" s="19">
        <v>12349</v>
      </c>
      <c r="G65" s="19">
        <v>4492</v>
      </c>
      <c r="H65" s="62">
        <f t="shared" si="0"/>
        <v>0.36375415013361406</v>
      </c>
    </row>
    <row r="66" spans="1:8" ht="38.25">
      <c r="A66" s="2"/>
      <c r="B66" s="17"/>
      <c r="C66" s="17"/>
      <c r="D66" s="22" t="s">
        <v>287</v>
      </c>
      <c r="E66" s="110" t="s">
        <v>405</v>
      </c>
      <c r="F66" s="19">
        <v>0</v>
      </c>
      <c r="G66" s="19">
        <v>6406</v>
      </c>
      <c r="H66" s="62" t="e">
        <f t="shared" si="0"/>
        <v>#DIV/0!</v>
      </c>
    </row>
    <row r="67" spans="1:8" ht="18" customHeight="1">
      <c r="A67" s="2"/>
      <c r="B67" s="14"/>
      <c r="C67" s="14">
        <v>75045</v>
      </c>
      <c r="D67" s="21"/>
      <c r="E67" s="9" t="s">
        <v>337</v>
      </c>
      <c r="F67" s="10">
        <f>SUM(F70:F71)</f>
        <v>42000</v>
      </c>
      <c r="G67" s="10">
        <f>SUM(G70:G71)</f>
        <v>42000</v>
      </c>
      <c r="H67" s="63">
        <f t="shared" si="0"/>
        <v>1</v>
      </c>
    </row>
    <row r="68" spans="1:8" s="8" customFormat="1" ht="18" customHeight="1" hidden="1">
      <c r="A68" s="14" t="s">
        <v>16</v>
      </c>
      <c r="B68" s="14">
        <v>752</v>
      </c>
      <c r="C68" s="14"/>
      <c r="D68" s="21"/>
      <c r="E68" s="9" t="s">
        <v>56</v>
      </c>
      <c r="F68" s="10">
        <f>SUM(F69)</f>
        <v>0</v>
      </c>
      <c r="G68" s="10">
        <f>SUM(G69)</f>
        <v>0</v>
      </c>
      <c r="H68" s="63" t="e">
        <f t="shared" si="0"/>
        <v>#DIV/0!</v>
      </c>
    </row>
    <row r="69" spans="1:8" ht="18" customHeight="1" hidden="1">
      <c r="A69" s="2"/>
      <c r="B69" s="2"/>
      <c r="C69" s="2">
        <v>75212</v>
      </c>
      <c r="D69" s="34"/>
      <c r="E69" s="3" t="s">
        <v>57</v>
      </c>
      <c r="F69" s="11">
        <v>0</v>
      </c>
      <c r="G69" s="11">
        <v>0</v>
      </c>
      <c r="H69" s="60" t="e">
        <f t="shared" si="0"/>
        <v>#DIV/0!</v>
      </c>
    </row>
    <row r="70" spans="1:8" ht="38.25">
      <c r="A70" s="2"/>
      <c r="B70" s="2"/>
      <c r="C70" s="2"/>
      <c r="D70" s="22">
        <v>2110</v>
      </c>
      <c r="E70" s="3" t="s">
        <v>246</v>
      </c>
      <c r="F70" s="19">
        <v>24800</v>
      </c>
      <c r="G70" s="19">
        <v>24800</v>
      </c>
      <c r="H70" s="62">
        <f t="shared" si="0"/>
        <v>1</v>
      </c>
    </row>
    <row r="71" spans="1:8" ht="38.25">
      <c r="A71" s="15"/>
      <c r="B71" s="15"/>
      <c r="C71" s="15"/>
      <c r="D71" s="39">
        <v>2120</v>
      </c>
      <c r="E71" s="6" t="s">
        <v>242</v>
      </c>
      <c r="F71" s="18">
        <v>17200</v>
      </c>
      <c r="G71" s="18">
        <v>17200</v>
      </c>
      <c r="H71" s="59">
        <f t="shared" si="0"/>
        <v>1</v>
      </c>
    </row>
    <row r="72" spans="1:8" ht="12.75">
      <c r="A72" s="14" t="s">
        <v>77</v>
      </c>
      <c r="B72" s="14">
        <v>752</v>
      </c>
      <c r="C72" s="14"/>
      <c r="D72" s="102"/>
      <c r="E72" s="9" t="s">
        <v>56</v>
      </c>
      <c r="F72" s="27">
        <f>F73</f>
        <v>1500</v>
      </c>
      <c r="G72" s="27">
        <f>G73</f>
        <v>1500</v>
      </c>
      <c r="H72" s="63">
        <f t="shared" si="0"/>
        <v>1</v>
      </c>
    </row>
    <row r="73" spans="1:8" ht="12.75">
      <c r="A73" s="14"/>
      <c r="B73" s="14"/>
      <c r="C73" s="14">
        <v>75212</v>
      </c>
      <c r="D73" s="102"/>
      <c r="E73" s="9" t="s">
        <v>57</v>
      </c>
      <c r="F73" s="27">
        <f>F74</f>
        <v>1500</v>
      </c>
      <c r="G73" s="27">
        <f>G74</f>
        <v>1500</v>
      </c>
      <c r="H73" s="63">
        <f t="shared" si="0"/>
        <v>1</v>
      </c>
    </row>
    <row r="74" spans="1:8" ht="38.25">
      <c r="A74" s="15"/>
      <c r="B74" s="15"/>
      <c r="C74" s="15"/>
      <c r="D74" s="39" t="s">
        <v>226</v>
      </c>
      <c r="E74" s="6" t="s">
        <v>246</v>
      </c>
      <c r="F74" s="18">
        <v>1500</v>
      </c>
      <c r="G74" s="18">
        <v>1500</v>
      </c>
      <c r="H74" s="59">
        <f t="shared" si="0"/>
        <v>1</v>
      </c>
    </row>
    <row r="75" spans="1:8" s="8" customFormat="1" ht="30.75" customHeight="1">
      <c r="A75" s="23" t="s">
        <v>78</v>
      </c>
      <c r="B75" s="23">
        <v>754</v>
      </c>
      <c r="C75" s="14"/>
      <c r="D75" s="21"/>
      <c r="E75" s="9" t="s">
        <v>87</v>
      </c>
      <c r="F75" s="27">
        <f>F76+F83+F85</f>
        <v>8231449</v>
      </c>
      <c r="G75" s="27">
        <f>G76+G83+G85</f>
        <v>4636624</v>
      </c>
      <c r="H75" s="65">
        <f t="shared" si="0"/>
        <v>0.5632816287873496</v>
      </c>
    </row>
    <row r="76" spans="1:8" ht="30.75" customHeight="1">
      <c r="A76" s="14"/>
      <c r="B76" s="14"/>
      <c r="C76" s="23">
        <v>75411</v>
      </c>
      <c r="D76" s="102"/>
      <c r="E76" s="9" t="s">
        <v>59</v>
      </c>
      <c r="F76" s="27">
        <f>SUM(F78:F82)</f>
        <v>8218649</v>
      </c>
      <c r="G76" s="27">
        <f>G78+G79+G82+G80+G81</f>
        <v>4623824</v>
      </c>
      <c r="H76" s="65">
        <f t="shared" si="0"/>
        <v>0.5626014689275574</v>
      </c>
    </row>
    <row r="77" spans="1:8" ht="30.75" customHeight="1">
      <c r="A77" s="14"/>
      <c r="B77" s="14"/>
      <c r="C77" s="23"/>
      <c r="D77" s="102"/>
      <c r="E77" s="131" t="s">
        <v>224</v>
      </c>
      <c r="F77" s="27">
        <f>F82+F81+F80</f>
        <v>4309999</v>
      </c>
      <c r="G77" s="27">
        <f>G82+G81+G80</f>
        <v>2177349</v>
      </c>
      <c r="H77" s="65">
        <f t="shared" si="0"/>
        <v>0.5051855000430394</v>
      </c>
    </row>
    <row r="78" spans="1:8" ht="38.25">
      <c r="A78" s="2"/>
      <c r="B78" s="2"/>
      <c r="C78" s="17"/>
      <c r="D78" s="22">
        <v>2110</v>
      </c>
      <c r="E78" s="3" t="s">
        <v>246</v>
      </c>
      <c r="F78" s="19">
        <v>3908000</v>
      </c>
      <c r="G78" s="19">
        <v>2446000</v>
      </c>
      <c r="H78" s="62">
        <f t="shared" si="0"/>
        <v>0.6258955987717503</v>
      </c>
    </row>
    <row r="79" spans="1:8" ht="30.75" customHeight="1">
      <c r="A79" s="2"/>
      <c r="B79" s="2"/>
      <c r="C79" s="17"/>
      <c r="D79" s="22">
        <v>2360</v>
      </c>
      <c r="E79" s="3" t="s">
        <v>236</v>
      </c>
      <c r="F79" s="19">
        <v>650</v>
      </c>
      <c r="G79" s="19">
        <v>475</v>
      </c>
      <c r="H79" s="62">
        <f t="shared" si="0"/>
        <v>0.7307692307692307</v>
      </c>
    </row>
    <row r="80" spans="1:8" ht="38.25">
      <c r="A80" s="2"/>
      <c r="B80" s="2"/>
      <c r="C80" s="17"/>
      <c r="D80" s="22" t="s">
        <v>340</v>
      </c>
      <c r="E80" s="3" t="s">
        <v>339</v>
      </c>
      <c r="F80" s="19">
        <v>2739999</v>
      </c>
      <c r="G80" s="19">
        <v>2005192</v>
      </c>
      <c r="H80" s="62">
        <f t="shared" si="0"/>
        <v>0.7318221648986003</v>
      </c>
    </row>
    <row r="81" spans="1:8" ht="38.25">
      <c r="A81" s="2"/>
      <c r="B81" s="2"/>
      <c r="C81" s="17"/>
      <c r="D81" s="22" t="s">
        <v>399</v>
      </c>
      <c r="E81" s="3" t="s">
        <v>339</v>
      </c>
      <c r="F81" s="19">
        <v>329715</v>
      </c>
      <c r="G81" s="19">
        <v>164857</v>
      </c>
      <c r="H81" s="62">
        <f t="shared" si="0"/>
        <v>0.4999984835388138</v>
      </c>
    </row>
    <row r="82" spans="1:8" ht="38.25">
      <c r="A82" s="2"/>
      <c r="B82" s="2"/>
      <c r="C82" s="17"/>
      <c r="D82" s="22">
        <v>6410</v>
      </c>
      <c r="E82" s="3" t="s">
        <v>248</v>
      </c>
      <c r="F82" s="19">
        <v>1240285</v>
      </c>
      <c r="G82" s="19">
        <v>7300</v>
      </c>
      <c r="H82" s="62">
        <f t="shared" si="0"/>
        <v>0.0058857440023865485</v>
      </c>
    </row>
    <row r="83" spans="1:8" ht="18" customHeight="1">
      <c r="A83" s="2"/>
      <c r="B83" s="14"/>
      <c r="C83" s="14">
        <v>75414</v>
      </c>
      <c r="D83" s="21"/>
      <c r="E83" s="9" t="s">
        <v>60</v>
      </c>
      <c r="F83" s="10">
        <f>SUM(F84:F84)</f>
        <v>3500</v>
      </c>
      <c r="G83" s="10">
        <f>SUM(G84:G84)</f>
        <v>3500</v>
      </c>
      <c r="H83" s="63">
        <f t="shared" si="0"/>
        <v>1</v>
      </c>
    </row>
    <row r="84" spans="1:8" ht="38.25">
      <c r="A84" s="2"/>
      <c r="B84" s="2"/>
      <c r="C84" s="2"/>
      <c r="D84" s="22">
        <v>2110</v>
      </c>
      <c r="E84" s="3" t="s">
        <v>246</v>
      </c>
      <c r="F84" s="19">
        <v>3500</v>
      </c>
      <c r="G84" s="19">
        <v>3500</v>
      </c>
      <c r="H84" s="62">
        <f t="shared" si="0"/>
        <v>1</v>
      </c>
    </row>
    <row r="85" spans="1:8" ht="18" customHeight="1">
      <c r="A85" s="2"/>
      <c r="B85" s="2"/>
      <c r="C85" s="14">
        <v>75495</v>
      </c>
      <c r="D85" s="21"/>
      <c r="E85" s="9" t="s">
        <v>58</v>
      </c>
      <c r="F85" s="10">
        <f>F86</f>
        <v>9300</v>
      </c>
      <c r="G85" s="10">
        <f>G86</f>
        <v>9300</v>
      </c>
      <c r="H85" s="63">
        <f t="shared" si="0"/>
        <v>1</v>
      </c>
    </row>
    <row r="86" spans="1:8" ht="51">
      <c r="A86" s="2"/>
      <c r="B86" s="2"/>
      <c r="C86" s="2"/>
      <c r="D86" s="22">
        <v>2710</v>
      </c>
      <c r="E86" s="158" t="s">
        <v>403</v>
      </c>
      <c r="F86" s="19">
        <v>9300</v>
      </c>
      <c r="G86" s="19">
        <v>9300</v>
      </c>
      <c r="H86" s="59">
        <f t="shared" si="0"/>
        <v>1</v>
      </c>
    </row>
    <row r="87" spans="1:8" s="8" customFormat="1" ht="69" customHeight="1">
      <c r="A87" s="28" t="s">
        <v>79</v>
      </c>
      <c r="B87" s="28">
        <v>756</v>
      </c>
      <c r="C87" s="28"/>
      <c r="D87" s="104"/>
      <c r="E87" s="30" t="s">
        <v>88</v>
      </c>
      <c r="F87" s="31">
        <f>F88+F90</f>
        <v>10704670</v>
      </c>
      <c r="G87" s="31">
        <f>G88+G90</f>
        <v>4728051</v>
      </c>
      <c r="H87" s="65">
        <f t="shared" si="0"/>
        <v>0.4416811541131114</v>
      </c>
    </row>
    <row r="88" spans="1:8" s="8" customFormat="1" ht="43.5" customHeight="1">
      <c r="A88" s="43"/>
      <c r="B88" s="43"/>
      <c r="C88" s="23">
        <v>75618</v>
      </c>
      <c r="D88" s="102"/>
      <c r="E88" s="9" t="s">
        <v>170</v>
      </c>
      <c r="F88" s="27">
        <f>F89</f>
        <v>1586666</v>
      </c>
      <c r="G88" s="27">
        <f>G89</f>
        <v>818508</v>
      </c>
      <c r="H88" s="65">
        <f t="shared" si="0"/>
        <v>0.5158666033052955</v>
      </c>
    </row>
    <row r="89" spans="1:8" s="8" customFormat="1" ht="30" customHeight="1">
      <c r="A89" s="43"/>
      <c r="B89" s="43"/>
      <c r="C89" s="43"/>
      <c r="D89" s="105" t="s">
        <v>256</v>
      </c>
      <c r="E89" s="109" t="s">
        <v>238</v>
      </c>
      <c r="F89" s="35">
        <v>1586666</v>
      </c>
      <c r="G89" s="35">
        <v>818508</v>
      </c>
      <c r="H89" s="62">
        <f t="shared" si="0"/>
        <v>0.5158666033052955</v>
      </c>
    </row>
    <row r="90" spans="1:8" ht="38.25">
      <c r="A90" s="17"/>
      <c r="B90" s="17"/>
      <c r="C90" s="23">
        <v>75622</v>
      </c>
      <c r="D90" s="102"/>
      <c r="E90" s="9" t="s">
        <v>89</v>
      </c>
      <c r="F90" s="27">
        <f>F91+F92</f>
        <v>9118004</v>
      </c>
      <c r="G90" s="27">
        <f>G91+G92</f>
        <v>3909543</v>
      </c>
      <c r="H90" s="65">
        <f t="shared" si="0"/>
        <v>0.4287718013723179</v>
      </c>
    </row>
    <row r="91" spans="1:8" ht="25.5">
      <c r="A91" s="17"/>
      <c r="B91" s="17"/>
      <c r="C91" s="17"/>
      <c r="D91" s="22" t="s">
        <v>257</v>
      </c>
      <c r="E91" s="110" t="s">
        <v>239</v>
      </c>
      <c r="F91" s="19">
        <v>8834183</v>
      </c>
      <c r="G91" s="19">
        <v>3784632</v>
      </c>
      <c r="H91" s="62">
        <f t="shared" si="0"/>
        <v>0.42840769768975806</v>
      </c>
    </row>
    <row r="92" spans="1:8" ht="19.5" customHeight="1">
      <c r="A92" s="17"/>
      <c r="B92" s="17"/>
      <c r="C92" s="17"/>
      <c r="D92" s="22" t="s">
        <v>258</v>
      </c>
      <c r="E92" s="110" t="s">
        <v>240</v>
      </c>
      <c r="F92" s="19">
        <v>283821</v>
      </c>
      <c r="G92" s="19">
        <v>124911</v>
      </c>
      <c r="H92" s="62">
        <f t="shared" si="0"/>
        <v>0.44010485482046785</v>
      </c>
    </row>
    <row r="93" spans="1:8" s="8" customFormat="1" ht="18" customHeight="1">
      <c r="A93" s="29" t="s">
        <v>80</v>
      </c>
      <c r="B93" s="29">
        <v>758</v>
      </c>
      <c r="C93" s="29"/>
      <c r="D93" s="70"/>
      <c r="E93" s="30" t="s">
        <v>61</v>
      </c>
      <c r="F93" s="33">
        <f>F94+F96+F98+F101</f>
        <v>39065760</v>
      </c>
      <c r="G93" s="33">
        <f>G94+G96+G98+G101</f>
        <v>22777663</v>
      </c>
      <c r="H93" s="58">
        <f t="shared" si="0"/>
        <v>0.5830595129852842</v>
      </c>
    </row>
    <row r="94" spans="1:8" ht="38.25">
      <c r="A94" s="2"/>
      <c r="B94" s="14"/>
      <c r="C94" s="23">
        <v>75801</v>
      </c>
      <c r="D94" s="102"/>
      <c r="E94" s="9" t="s">
        <v>94</v>
      </c>
      <c r="F94" s="27">
        <f>F95</f>
        <v>27734077</v>
      </c>
      <c r="G94" s="27">
        <f>G95</f>
        <v>17067128</v>
      </c>
      <c r="H94" s="65">
        <f t="shared" si="0"/>
        <v>0.6153847485171401</v>
      </c>
    </row>
    <row r="95" spans="1:8" ht="19.5" customHeight="1">
      <c r="A95" s="2"/>
      <c r="B95" s="2"/>
      <c r="C95" s="17"/>
      <c r="D95" s="22">
        <v>2920</v>
      </c>
      <c r="E95" s="110" t="s">
        <v>241</v>
      </c>
      <c r="F95" s="19">
        <v>27734077</v>
      </c>
      <c r="G95" s="19">
        <v>17067128</v>
      </c>
      <c r="H95" s="62">
        <f t="shared" si="0"/>
        <v>0.6153847485171401</v>
      </c>
    </row>
    <row r="96" spans="1:8" ht="30.75" customHeight="1">
      <c r="A96" s="2"/>
      <c r="B96" s="2"/>
      <c r="C96" s="23">
        <v>75803</v>
      </c>
      <c r="D96" s="102"/>
      <c r="E96" s="9" t="s">
        <v>95</v>
      </c>
      <c r="F96" s="27">
        <f>F97</f>
        <v>10609423</v>
      </c>
      <c r="G96" s="27">
        <f>G97</f>
        <v>5304714</v>
      </c>
      <c r="H96" s="65">
        <f t="shared" si="0"/>
        <v>0.500000235639582</v>
      </c>
    </row>
    <row r="97" spans="1:8" ht="19.5" customHeight="1">
      <c r="A97" s="2"/>
      <c r="B97" s="2"/>
      <c r="C97" s="17"/>
      <c r="D97" s="22">
        <v>2920</v>
      </c>
      <c r="E97" s="110" t="s">
        <v>241</v>
      </c>
      <c r="F97" s="19">
        <v>10609423</v>
      </c>
      <c r="G97" s="19">
        <v>5304714</v>
      </c>
      <c r="H97" s="62">
        <f t="shared" si="0"/>
        <v>0.500000235639582</v>
      </c>
    </row>
    <row r="98" spans="1:8" ht="15" customHeight="1">
      <c r="A98" s="2"/>
      <c r="B98" s="2"/>
      <c r="C98" s="23">
        <v>75814</v>
      </c>
      <c r="D98" s="102"/>
      <c r="E98" s="9" t="s">
        <v>90</v>
      </c>
      <c r="F98" s="27">
        <f>SUM(F99:F100)</f>
        <v>100000</v>
      </c>
      <c r="G98" s="27">
        <f>SUM(G99:G100)</f>
        <v>94691</v>
      </c>
      <c r="H98" s="65">
        <f t="shared" si="0"/>
        <v>0.94691</v>
      </c>
    </row>
    <row r="99" spans="1:8" ht="19.5" customHeight="1">
      <c r="A99" s="2"/>
      <c r="B99" s="2"/>
      <c r="C99" s="17"/>
      <c r="D99" s="22" t="s">
        <v>254</v>
      </c>
      <c r="E99" s="110" t="s">
        <v>235</v>
      </c>
      <c r="F99" s="19">
        <v>100000</v>
      </c>
      <c r="G99" s="19">
        <v>76391</v>
      </c>
      <c r="H99" s="62">
        <f t="shared" si="0"/>
        <v>0.76391</v>
      </c>
    </row>
    <row r="100" spans="1:8" ht="19.5" customHeight="1">
      <c r="A100" s="2"/>
      <c r="B100" s="2"/>
      <c r="C100" s="17"/>
      <c r="D100" s="22" t="s">
        <v>251</v>
      </c>
      <c r="E100" s="110" t="s">
        <v>231</v>
      </c>
      <c r="F100" s="19">
        <v>0</v>
      </c>
      <c r="G100" s="19">
        <v>18300</v>
      </c>
      <c r="H100" s="62" t="e">
        <f t="shared" si="0"/>
        <v>#DIV/0!</v>
      </c>
    </row>
    <row r="101" spans="1:8" ht="25.5">
      <c r="A101" s="2"/>
      <c r="B101" s="2"/>
      <c r="C101" s="14">
        <v>75832</v>
      </c>
      <c r="D101" s="21"/>
      <c r="E101" s="9" t="s">
        <v>207</v>
      </c>
      <c r="F101" s="27">
        <f>F102</f>
        <v>622260</v>
      </c>
      <c r="G101" s="27">
        <f>G102</f>
        <v>311130</v>
      </c>
      <c r="H101" s="65">
        <f t="shared" si="0"/>
        <v>0.5</v>
      </c>
    </row>
    <row r="102" spans="1:8" ht="18" customHeight="1">
      <c r="A102" s="2"/>
      <c r="B102" s="2"/>
      <c r="C102" s="2"/>
      <c r="D102" s="34">
        <v>2920</v>
      </c>
      <c r="E102" s="3" t="s">
        <v>241</v>
      </c>
      <c r="F102" s="11">
        <v>622260</v>
      </c>
      <c r="G102" s="11">
        <v>311130</v>
      </c>
      <c r="H102" s="60">
        <f t="shared" si="0"/>
        <v>0.5</v>
      </c>
    </row>
    <row r="103" spans="1:8" s="8" customFormat="1" ht="18" customHeight="1">
      <c r="A103" s="29" t="s">
        <v>81</v>
      </c>
      <c r="B103" s="29">
        <v>801</v>
      </c>
      <c r="C103" s="29"/>
      <c r="D103" s="70"/>
      <c r="E103" s="30" t="s">
        <v>62</v>
      </c>
      <c r="F103" s="33">
        <f>F132+F129+F123+F112+F107+F104</f>
        <v>5615851</v>
      </c>
      <c r="G103" s="33">
        <f>G132+G129+G123+G112+G107+G104</f>
        <v>1834983</v>
      </c>
      <c r="H103" s="58">
        <f t="shared" si="0"/>
        <v>0.3267506563119285</v>
      </c>
    </row>
    <row r="104" spans="1:8" s="8" customFormat="1" ht="18" customHeight="1">
      <c r="A104" s="14"/>
      <c r="B104" s="14"/>
      <c r="C104" s="14">
        <v>80102</v>
      </c>
      <c r="D104" s="21"/>
      <c r="E104" s="9" t="s">
        <v>106</v>
      </c>
      <c r="F104" s="10">
        <f>F105</f>
        <v>31925</v>
      </c>
      <c r="G104" s="10">
        <f>G105</f>
        <v>31925</v>
      </c>
      <c r="H104" s="63">
        <f t="shared" si="0"/>
        <v>1</v>
      </c>
    </row>
    <row r="105" spans="1:8" s="8" customFormat="1" ht="38.25">
      <c r="A105" s="14"/>
      <c r="B105" s="14"/>
      <c r="C105" s="14"/>
      <c r="D105" s="105" t="s">
        <v>282</v>
      </c>
      <c r="E105" s="109" t="s">
        <v>348</v>
      </c>
      <c r="F105" s="35">
        <v>31925</v>
      </c>
      <c r="G105" s="35">
        <v>31925</v>
      </c>
      <c r="H105" s="62">
        <f t="shared" si="0"/>
        <v>1</v>
      </c>
    </row>
    <row r="106" spans="1:8" s="8" customFormat="1" ht="19.5" customHeight="1">
      <c r="A106" s="14"/>
      <c r="B106" s="14"/>
      <c r="C106" s="14"/>
      <c r="D106" s="105"/>
      <c r="E106" s="131" t="s">
        <v>400</v>
      </c>
      <c r="F106" s="27">
        <v>31925</v>
      </c>
      <c r="G106" s="27">
        <v>31925</v>
      </c>
      <c r="H106" s="65">
        <f t="shared" si="0"/>
        <v>1</v>
      </c>
    </row>
    <row r="107" spans="1:8" ht="18" customHeight="1">
      <c r="A107" s="2"/>
      <c r="B107" s="2"/>
      <c r="C107" s="14">
        <v>80120</v>
      </c>
      <c r="D107" s="21"/>
      <c r="E107" s="9" t="s">
        <v>63</v>
      </c>
      <c r="F107" s="10">
        <f>SUM(F108:F111)</f>
        <v>22600</v>
      </c>
      <c r="G107" s="10">
        <f>SUM(G108:G111)</f>
        <v>13095</v>
      </c>
      <c r="H107" s="63">
        <f t="shared" si="0"/>
        <v>0.5794247787610619</v>
      </c>
    </row>
    <row r="108" spans="1:8" ht="18" customHeight="1">
      <c r="A108" s="2"/>
      <c r="B108" s="2"/>
      <c r="C108" s="2"/>
      <c r="D108" s="34" t="s">
        <v>249</v>
      </c>
      <c r="E108" s="3" t="s">
        <v>229</v>
      </c>
      <c r="F108" s="11">
        <v>600</v>
      </c>
      <c r="G108" s="11">
        <v>342</v>
      </c>
      <c r="H108" s="60">
        <f t="shared" si="0"/>
        <v>0.57</v>
      </c>
    </row>
    <row r="109" spans="1:8" ht="25.5">
      <c r="A109" s="2"/>
      <c r="B109" s="2"/>
      <c r="C109" s="2"/>
      <c r="D109" s="22" t="s">
        <v>253</v>
      </c>
      <c r="E109" s="110" t="s">
        <v>234</v>
      </c>
      <c r="F109" s="19">
        <v>20000</v>
      </c>
      <c r="G109" s="19">
        <v>11752</v>
      </c>
      <c r="H109" s="62">
        <f t="shared" si="0"/>
        <v>0.5876</v>
      </c>
    </row>
    <row r="110" spans="1:8" ht="18" customHeight="1">
      <c r="A110" s="2"/>
      <c r="B110" s="2"/>
      <c r="C110" s="2"/>
      <c r="D110" s="34" t="s">
        <v>254</v>
      </c>
      <c r="E110" s="3" t="s">
        <v>235</v>
      </c>
      <c r="F110" s="11">
        <v>0</v>
      </c>
      <c r="G110" s="11">
        <v>19</v>
      </c>
      <c r="H110" s="60" t="e">
        <f t="shared" si="0"/>
        <v>#DIV/0!</v>
      </c>
    </row>
    <row r="111" spans="1:8" ht="18" customHeight="1">
      <c r="A111" s="2"/>
      <c r="B111" s="2"/>
      <c r="C111" s="2"/>
      <c r="D111" s="34" t="s">
        <v>251</v>
      </c>
      <c r="E111" s="3" t="s">
        <v>231</v>
      </c>
      <c r="F111" s="11">
        <v>2000</v>
      </c>
      <c r="G111" s="11">
        <v>982</v>
      </c>
      <c r="H111" s="60">
        <f t="shared" si="0"/>
        <v>0.491</v>
      </c>
    </row>
    <row r="112" spans="1:8" ht="18" customHeight="1">
      <c r="A112" s="2"/>
      <c r="B112" s="14"/>
      <c r="C112" s="14">
        <v>80130</v>
      </c>
      <c r="D112" s="21"/>
      <c r="E112" s="9" t="s">
        <v>64</v>
      </c>
      <c r="F112" s="10">
        <f>SUM(F115:F122)</f>
        <v>3037965</v>
      </c>
      <c r="G112" s="10">
        <f>SUM(G115:G122)</f>
        <v>323144</v>
      </c>
      <c r="H112" s="63">
        <f t="shared" si="0"/>
        <v>0.1063685723831578</v>
      </c>
    </row>
    <row r="113" spans="1:8" ht="18" customHeight="1" hidden="1">
      <c r="A113" s="2"/>
      <c r="B113" s="2"/>
      <c r="C113" s="2">
        <v>80134</v>
      </c>
      <c r="D113" s="34"/>
      <c r="E113" s="3" t="s">
        <v>108</v>
      </c>
      <c r="F113" s="11">
        <v>0</v>
      </c>
      <c r="G113" s="11">
        <v>0</v>
      </c>
      <c r="H113" s="60" t="e">
        <f t="shared" si="0"/>
        <v>#DIV/0!</v>
      </c>
    </row>
    <row r="114" spans="1:8" ht="18" customHeight="1">
      <c r="A114" s="2"/>
      <c r="B114" s="2"/>
      <c r="C114" s="2"/>
      <c r="D114" s="34"/>
      <c r="E114" s="9" t="s">
        <v>224</v>
      </c>
      <c r="F114" s="10">
        <f>F120+F121+F122</f>
        <v>2774000</v>
      </c>
      <c r="G114" s="10">
        <f>G120+G121+G122</f>
        <v>148048</v>
      </c>
      <c r="H114" s="63">
        <f t="shared" si="0"/>
        <v>0.05336986301369863</v>
      </c>
    </row>
    <row r="115" spans="1:8" ht="18" customHeight="1">
      <c r="A115" s="2"/>
      <c r="B115" s="2"/>
      <c r="C115" s="2"/>
      <c r="D115" s="34" t="s">
        <v>249</v>
      </c>
      <c r="E115" s="3" t="s">
        <v>229</v>
      </c>
      <c r="F115" s="11">
        <v>38730</v>
      </c>
      <c r="G115" s="11">
        <v>16595</v>
      </c>
      <c r="H115" s="60">
        <f t="shared" si="0"/>
        <v>0.4284792150787503</v>
      </c>
    </row>
    <row r="116" spans="1:8" ht="25.5">
      <c r="A116" s="2"/>
      <c r="B116" s="2"/>
      <c r="C116" s="2"/>
      <c r="D116" s="22" t="s">
        <v>253</v>
      </c>
      <c r="E116" s="110" t="s">
        <v>234</v>
      </c>
      <c r="F116" s="19">
        <v>167000</v>
      </c>
      <c r="G116" s="19">
        <v>105567</v>
      </c>
      <c r="H116" s="62">
        <f t="shared" si="0"/>
        <v>0.6321377245508982</v>
      </c>
    </row>
    <row r="117" spans="1:8" ht="18" customHeight="1">
      <c r="A117" s="2"/>
      <c r="B117" s="2"/>
      <c r="C117" s="2"/>
      <c r="D117" s="34" t="s">
        <v>255</v>
      </c>
      <c r="E117" s="3" t="s">
        <v>237</v>
      </c>
      <c r="F117" s="11">
        <v>50000</v>
      </c>
      <c r="G117" s="11">
        <v>21513</v>
      </c>
      <c r="H117" s="60">
        <f t="shared" si="0"/>
        <v>0.43026</v>
      </c>
    </row>
    <row r="118" spans="1:8" ht="18" customHeight="1">
      <c r="A118" s="2"/>
      <c r="B118" s="2"/>
      <c r="C118" s="2"/>
      <c r="D118" s="34" t="s">
        <v>254</v>
      </c>
      <c r="E118" s="3" t="s">
        <v>235</v>
      </c>
      <c r="F118" s="11">
        <v>0</v>
      </c>
      <c r="G118" s="11">
        <v>67</v>
      </c>
      <c r="H118" s="60" t="e">
        <f t="shared" si="0"/>
        <v>#DIV/0!</v>
      </c>
    </row>
    <row r="119" spans="1:8" ht="18" customHeight="1">
      <c r="A119" s="2"/>
      <c r="B119" s="2"/>
      <c r="C119" s="2"/>
      <c r="D119" s="34" t="s">
        <v>251</v>
      </c>
      <c r="E119" s="3" t="s">
        <v>231</v>
      </c>
      <c r="F119" s="11">
        <v>8235</v>
      </c>
      <c r="G119" s="11">
        <v>31354</v>
      </c>
      <c r="H119" s="60">
        <f t="shared" si="0"/>
        <v>3.8074074074074074</v>
      </c>
    </row>
    <row r="120" spans="1:8" ht="45.75" customHeight="1">
      <c r="A120" s="2"/>
      <c r="B120" s="2"/>
      <c r="C120" s="2"/>
      <c r="D120" s="22" t="s">
        <v>340</v>
      </c>
      <c r="E120" s="110" t="s">
        <v>339</v>
      </c>
      <c r="F120" s="19">
        <v>1834000</v>
      </c>
      <c r="G120" s="19">
        <v>148048</v>
      </c>
      <c r="H120" s="62">
        <f t="shared" si="0"/>
        <v>0.08072410032715376</v>
      </c>
    </row>
    <row r="121" spans="2:8" ht="25.5">
      <c r="B121" s="2"/>
      <c r="C121" s="2"/>
      <c r="D121" s="22" t="s">
        <v>367</v>
      </c>
      <c r="E121" s="110" t="s">
        <v>406</v>
      </c>
      <c r="F121" s="19">
        <v>600000</v>
      </c>
      <c r="G121" s="19">
        <v>0</v>
      </c>
      <c r="H121" s="62">
        <f t="shared" si="0"/>
        <v>0</v>
      </c>
    </row>
    <row r="122" spans="1:8" ht="51">
      <c r="A122" s="2"/>
      <c r="B122" s="2"/>
      <c r="C122" s="2"/>
      <c r="D122" s="22" t="s">
        <v>284</v>
      </c>
      <c r="E122" s="110" t="s">
        <v>407</v>
      </c>
      <c r="F122" s="19">
        <v>340000</v>
      </c>
      <c r="G122" s="159">
        <v>0</v>
      </c>
      <c r="H122" s="62">
        <f t="shared" si="0"/>
        <v>0</v>
      </c>
    </row>
    <row r="123" spans="1:8" ht="43.5" customHeight="1">
      <c r="A123" s="2"/>
      <c r="B123" s="14"/>
      <c r="C123" s="23">
        <v>80140</v>
      </c>
      <c r="D123" s="102"/>
      <c r="E123" s="9" t="s">
        <v>91</v>
      </c>
      <c r="F123" s="27">
        <f>SUM(F125:F128)</f>
        <v>2156370</v>
      </c>
      <c r="G123" s="27">
        <f>SUM(G125:G128)</f>
        <v>1265362</v>
      </c>
      <c r="H123" s="65">
        <f t="shared" si="0"/>
        <v>0.5868018939235845</v>
      </c>
    </row>
    <row r="124" spans="1:8" ht="19.5" customHeight="1">
      <c r="A124" s="2"/>
      <c r="B124" s="14"/>
      <c r="C124" s="23"/>
      <c r="D124" s="102"/>
      <c r="E124" s="9" t="s">
        <v>400</v>
      </c>
      <c r="F124" s="27">
        <f>F128</f>
        <v>1891674</v>
      </c>
      <c r="G124" s="27">
        <f>G128</f>
        <v>1139461</v>
      </c>
      <c r="H124" s="65">
        <f t="shared" si="0"/>
        <v>0.602355902761258</v>
      </c>
    </row>
    <row r="125" spans="1:8" ht="25.5">
      <c r="A125" s="2"/>
      <c r="B125" s="2"/>
      <c r="C125" s="17"/>
      <c r="D125" s="22" t="s">
        <v>253</v>
      </c>
      <c r="E125" s="3" t="s">
        <v>234</v>
      </c>
      <c r="F125" s="19">
        <v>166496</v>
      </c>
      <c r="G125" s="19">
        <v>75632</v>
      </c>
      <c r="H125" s="62">
        <f t="shared" si="0"/>
        <v>0.4542571593311551</v>
      </c>
    </row>
    <row r="126" spans="1:8" ht="18" customHeight="1">
      <c r="A126" s="2"/>
      <c r="B126" s="2"/>
      <c r="C126" s="17"/>
      <c r="D126" s="22" t="s">
        <v>255</v>
      </c>
      <c r="E126" s="3" t="s">
        <v>237</v>
      </c>
      <c r="F126" s="19">
        <v>91200</v>
      </c>
      <c r="G126" s="19">
        <v>44100</v>
      </c>
      <c r="H126" s="62">
        <f t="shared" si="0"/>
        <v>0.48355263157894735</v>
      </c>
    </row>
    <row r="127" spans="1:8" ht="18" customHeight="1">
      <c r="A127" s="2"/>
      <c r="B127" s="2"/>
      <c r="C127" s="17"/>
      <c r="D127" s="22" t="s">
        <v>251</v>
      </c>
      <c r="E127" s="3" t="s">
        <v>231</v>
      </c>
      <c r="F127" s="19">
        <v>7000</v>
      </c>
      <c r="G127" s="19">
        <v>6169</v>
      </c>
      <c r="H127" s="62">
        <f t="shared" si="0"/>
        <v>0.8812857142857143</v>
      </c>
    </row>
    <row r="128" spans="1:8" ht="38.25">
      <c r="A128" s="2"/>
      <c r="B128" s="2"/>
      <c r="C128" s="17"/>
      <c r="D128" s="22" t="s">
        <v>340</v>
      </c>
      <c r="E128" s="3" t="s">
        <v>339</v>
      </c>
      <c r="F128" s="19">
        <v>1891674</v>
      </c>
      <c r="G128" s="19">
        <v>1139461</v>
      </c>
      <c r="H128" s="62">
        <f t="shared" si="0"/>
        <v>0.602355902761258</v>
      </c>
    </row>
    <row r="129" spans="1:8" ht="18" customHeight="1">
      <c r="A129" s="2"/>
      <c r="B129" s="14"/>
      <c r="C129" s="23">
        <v>80148</v>
      </c>
      <c r="D129" s="102"/>
      <c r="E129" s="9" t="s">
        <v>217</v>
      </c>
      <c r="F129" s="27">
        <f>SUM(F130:F131)</f>
        <v>206000</v>
      </c>
      <c r="G129" s="27">
        <f>SUM(G130:G131)</f>
        <v>161597</v>
      </c>
      <c r="H129" s="65">
        <f t="shared" si="0"/>
        <v>0.7844514563106796</v>
      </c>
    </row>
    <row r="130" spans="1:8" ht="18" customHeight="1">
      <c r="A130" s="2"/>
      <c r="B130" s="2"/>
      <c r="C130" s="17"/>
      <c r="D130" s="22" t="s">
        <v>255</v>
      </c>
      <c r="E130" s="3" t="s">
        <v>237</v>
      </c>
      <c r="F130" s="19">
        <v>196000</v>
      </c>
      <c r="G130" s="19">
        <v>150092</v>
      </c>
      <c r="H130" s="62">
        <f t="shared" si="0"/>
        <v>0.7657755102040816</v>
      </c>
    </row>
    <row r="131" spans="1:8" ht="18" customHeight="1">
      <c r="A131" s="2"/>
      <c r="B131" s="2"/>
      <c r="C131" s="17"/>
      <c r="D131" s="22" t="s">
        <v>251</v>
      </c>
      <c r="E131" s="3" t="s">
        <v>231</v>
      </c>
      <c r="F131" s="19">
        <v>10000</v>
      </c>
      <c r="G131" s="19">
        <v>11505</v>
      </c>
      <c r="H131" s="62">
        <f t="shared" si="0"/>
        <v>1.1505</v>
      </c>
    </row>
    <row r="132" spans="1:8" ht="18" customHeight="1">
      <c r="A132" s="2"/>
      <c r="B132" s="2"/>
      <c r="C132" s="14">
        <v>80195</v>
      </c>
      <c r="D132" s="21"/>
      <c r="E132" s="9" t="s">
        <v>58</v>
      </c>
      <c r="F132" s="10">
        <f>SUM(F133:F137)</f>
        <v>160991</v>
      </c>
      <c r="G132" s="10">
        <f>SUM(G133:G137)</f>
        <v>39860</v>
      </c>
      <c r="H132" s="65">
        <f t="shared" si="0"/>
        <v>0.24759148026908337</v>
      </c>
    </row>
    <row r="133" spans="1:8" ht="18" customHeight="1">
      <c r="A133" s="2"/>
      <c r="B133" s="2"/>
      <c r="C133" s="2"/>
      <c r="D133" s="34" t="s">
        <v>255</v>
      </c>
      <c r="E133" s="3" t="s">
        <v>237</v>
      </c>
      <c r="F133" s="11">
        <v>7000</v>
      </c>
      <c r="G133" s="11">
        <v>2500</v>
      </c>
      <c r="H133" s="62">
        <f t="shared" si="0"/>
        <v>0.35714285714285715</v>
      </c>
    </row>
    <row r="134" spans="1:8" ht="38.25">
      <c r="A134" s="17"/>
      <c r="B134" s="17"/>
      <c r="C134" s="17"/>
      <c r="D134" s="22" t="s">
        <v>350</v>
      </c>
      <c r="E134" s="110" t="s">
        <v>339</v>
      </c>
      <c r="F134" s="19">
        <v>30413</v>
      </c>
      <c r="G134" s="19">
        <v>0</v>
      </c>
      <c r="H134" s="62">
        <f t="shared" si="0"/>
        <v>0</v>
      </c>
    </row>
    <row r="135" spans="1:8" ht="38.25">
      <c r="A135" s="2"/>
      <c r="B135" s="2"/>
      <c r="C135" s="2"/>
      <c r="D135" s="22" t="s">
        <v>283</v>
      </c>
      <c r="E135" s="110" t="s">
        <v>339</v>
      </c>
      <c r="F135" s="19">
        <v>3578</v>
      </c>
      <c r="G135" s="19">
        <v>0</v>
      </c>
      <c r="H135" s="62">
        <f t="shared" si="0"/>
        <v>0</v>
      </c>
    </row>
    <row r="136" spans="1:8" ht="38.25">
      <c r="A136" s="43"/>
      <c r="B136" s="43"/>
      <c r="C136" s="43"/>
      <c r="D136" s="105" t="s">
        <v>285</v>
      </c>
      <c r="E136" s="109" t="s">
        <v>405</v>
      </c>
      <c r="F136" s="35">
        <v>100000</v>
      </c>
      <c r="G136" s="35">
        <v>17360</v>
      </c>
      <c r="H136" s="62">
        <f t="shared" si="0"/>
        <v>0.1736</v>
      </c>
    </row>
    <row r="137" spans="1:8" ht="51">
      <c r="A137" s="15"/>
      <c r="B137" s="15"/>
      <c r="C137" s="15"/>
      <c r="D137" s="39" t="s">
        <v>351</v>
      </c>
      <c r="E137" s="6" t="s">
        <v>408</v>
      </c>
      <c r="F137" s="18">
        <v>20000</v>
      </c>
      <c r="G137" s="18">
        <v>20000</v>
      </c>
      <c r="H137" s="59">
        <f t="shared" si="0"/>
        <v>1</v>
      </c>
    </row>
    <row r="138" spans="1:8" s="8" customFormat="1" ht="18" customHeight="1">
      <c r="A138" s="14" t="s">
        <v>82</v>
      </c>
      <c r="B138" s="14">
        <v>851</v>
      </c>
      <c r="C138" s="14"/>
      <c r="D138" s="21"/>
      <c r="E138" s="9" t="s">
        <v>65</v>
      </c>
      <c r="F138" s="10">
        <f>F141+F140</f>
        <v>3462200</v>
      </c>
      <c r="G138" s="10">
        <f>G141+G140</f>
        <v>2154851</v>
      </c>
      <c r="H138" s="63">
        <f t="shared" si="0"/>
        <v>0.6223935647853965</v>
      </c>
    </row>
    <row r="139" spans="1:8" s="8" customFormat="1" ht="18" customHeight="1">
      <c r="A139" s="14"/>
      <c r="B139" s="14"/>
      <c r="C139" s="14">
        <v>85111</v>
      </c>
      <c r="D139" s="21"/>
      <c r="E139" s="9" t="s">
        <v>409</v>
      </c>
      <c r="F139" s="10">
        <v>0</v>
      </c>
      <c r="G139" s="10">
        <v>34851</v>
      </c>
      <c r="H139" s="62" t="e">
        <f t="shared" si="0"/>
        <v>#DIV/0!</v>
      </c>
    </row>
    <row r="140" spans="1:8" s="8" customFormat="1" ht="18" customHeight="1">
      <c r="A140" s="36"/>
      <c r="B140" s="36"/>
      <c r="C140" s="36"/>
      <c r="D140" s="106" t="s">
        <v>251</v>
      </c>
      <c r="E140" s="40" t="s">
        <v>231</v>
      </c>
      <c r="F140" s="37">
        <v>0</v>
      </c>
      <c r="G140" s="37">
        <v>34851</v>
      </c>
      <c r="H140" s="62" t="e">
        <f t="shared" si="0"/>
        <v>#DIV/0!</v>
      </c>
    </row>
    <row r="141" spans="1:8" ht="51">
      <c r="A141" s="36"/>
      <c r="B141" s="14"/>
      <c r="C141" s="23">
        <v>85156</v>
      </c>
      <c r="D141" s="102"/>
      <c r="E141" s="9" t="s">
        <v>92</v>
      </c>
      <c r="F141" s="27">
        <f>F142</f>
        <v>3462200</v>
      </c>
      <c r="G141" s="27">
        <f>G142</f>
        <v>2120000</v>
      </c>
      <c r="H141" s="65">
        <f t="shared" si="0"/>
        <v>0.6123274218704869</v>
      </c>
    </row>
    <row r="142" spans="1:8" ht="43.5" customHeight="1">
      <c r="A142" s="67"/>
      <c r="B142" s="67"/>
      <c r="C142" s="68"/>
      <c r="D142" s="107">
        <v>2110</v>
      </c>
      <c r="E142" s="6" t="s">
        <v>246</v>
      </c>
      <c r="F142" s="42">
        <v>3462200</v>
      </c>
      <c r="G142" s="42">
        <v>2120000</v>
      </c>
      <c r="H142" s="59">
        <f t="shared" si="0"/>
        <v>0.6123274218704869</v>
      </c>
    </row>
    <row r="143" spans="1:8" s="8" customFormat="1" ht="18" customHeight="1">
      <c r="A143" s="14" t="s">
        <v>83</v>
      </c>
      <c r="B143" s="14">
        <v>852</v>
      </c>
      <c r="C143" s="14"/>
      <c r="D143" s="21"/>
      <c r="E143" s="9" t="s">
        <v>66</v>
      </c>
      <c r="F143" s="10">
        <f>F144+F151+F157+F165+F161+F163</f>
        <v>3732511</v>
      </c>
      <c r="G143" s="10">
        <f>G144+G151+G157+G165+G161+G163</f>
        <v>1932979</v>
      </c>
      <c r="H143" s="63">
        <f t="shared" si="0"/>
        <v>0.5178763036465265</v>
      </c>
    </row>
    <row r="144" spans="1:8" ht="18" customHeight="1">
      <c r="A144" s="2"/>
      <c r="B144" s="2"/>
      <c r="C144" s="14">
        <v>85201</v>
      </c>
      <c r="D144" s="21"/>
      <c r="E144" s="9" t="s">
        <v>67</v>
      </c>
      <c r="F144" s="10">
        <f>SUM(F145:F150)</f>
        <v>223877</v>
      </c>
      <c r="G144" s="10">
        <f>SUM(G145:G150)</f>
        <v>166655</v>
      </c>
      <c r="H144" s="63">
        <f t="shared" si="0"/>
        <v>0.7444042934289811</v>
      </c>
    </row>
    <row r="145" spans="1:8" ht="38.25">
      <c r="A145" s="2"/>
      <c r="B145" s="2"/>
      <c r="C145" s="14"/>
      <c r="D145" s="22" t="s">
        <v>368</v>
      </c>
      <c r="E145" s="3" t="s">
        <v>369</v>
      </c>
      <c r="F145" s="19">
        <v>0</v>
      </c>
      <c r="G145" s="19">
        <v>2388</v>
      </c>
      <c r="H145" s="62" t="e">
        <f>G145/F145</f>
        <v>#DIV/0!</v>
      </c>
    </row>
    <row r="146" spans="1:8" ht="25.5">
      <c r="A146" s="17"/>
      <c r="B146" s="17"/>
      <c r="C146" s="17"/>
      <c r="D146" s="22" t="s">
        <v>253</v>
      </c>
      <c r="E146" s="110" t="s">
        <v>286</v>
      </c>
      <c r="F146" s="19">
        <v>3325</v>
      </c>
      <c r="G146" s="19">
        <v>1514</v>
      </c>
      <c r="H146" s="62">
        <f t="shared" si="0"/>
        <v>0.45533834586466165</v>
      </c>
    </row>
    <row r="147" spans="1:8" ht="18" customHeight="1">
      <c r="A147" s="2"/>
      <c r="B147" s="2"/>
      <c r="C147" s="2"/>
      <c r="D147" s="34" t="s">
        <v>255</v>
      </c>
      <c r="E147" s="3" t="s">
        <v>237</v>
      </c>
      <c r="F147" s="11">
        <v>3123</v>
      </c>
      <c r="G147" s="11">
        <v>1614</v>
      </c>
      <c r="H147" s="60">
        <f t="shared" si="0"/>
        <v>0.5168107588856868</v>
      </c>
    </row>
    <row r="148" spans="1:8" ht="18" customHeight="1">
      <c r="A148" s="2"/>
      <c r="B148" s="2"/>
      <c r="C148" s="2"/>
      <c r="D148" s="34" t="s">
        <v>401</v>
      </c>
      <c r="E148" s="3" t="s">
        <v>410</v>
      </c>
      <c r="F148" s="11">
        <v>76960</v>
      </c>
      <c r="G148" s="11">
        <v>62396</v>
      </c>
      <c r="H148" s="60">
        <f t="shared" si="0"/>
        <v>0.8107588357588358</v>
      </c>
    </row>
    <row r="149" spans="1:8" ht="18" customHeight="1">
      <c r="A149" s="2"/>
      <c r="B149" s="2"/>
      <c r="C149" s="2"/>
      <c r="D149" s="34" t="s">
        <v>251</v>
      </c>
      <c r="E149" s="3" t="s">
        <v>231</v>
      </c>
      <c r="F149" s="11">
        <v>9540</v>
      </c>
      <c r="G149" s="11">
        <v>7206</v>
      </c>
      <c r="H149" s="60">
        <f t="shared" si="0"/>
        <v>0.7553459119496856</v>
      </c>
    </row>
    <row r="150" spans="1:8" ht="38.25">
      <c r="A150" s="2"/>
      <c r="B150" s="2"/>
      <c r="C150" s="2"/>
      <c r="D150" s="22">
        <v>2320</v>
      </c>
      <c r="E150" s="3" t="s">
        <v>243</v>
      </c>
      <c r="F150" s="19">
        <v>130929</v>
      </c>
      <c r="G150" s="19">
        <v>91537</v>
      </c>
      <c r="H150" s="62">
        <f t="shared" si="0"/>
        <v>0.6991346454948866</v>
      </c>
    </row>
    <row r="151" spans="1:8" ht="18" customHeight="1">
      <c r="A151" s="2"/>
      <c r="B151" s="14"/>
      <c r="C151" s="14">
        <v>85202</v>
      </c>
      <c r="D151" s="21"/>
      <c r="E151" s="9" t="s">
        <v>68</v>
      </c>
      <c r="F151" s="10">
        <f>SUM(F152:F156)</f>
        <v>3325550</v>
      </c>
      <c r="G151" s="10">
        <f>SUM(G152:G156)</f>
        <v>1648880</v>
      </c>
      <c r="H151" s="63">
        <f t="shared" si="0"/>
        <v>0.49582174377170696</v>
      </c>
    </row>
    <row r="152" spans="1:8" ht="25.5">
      <c r="A152" s="2"/>
      <c r="B152" s="14"/>
      <c r="C152" s="14"/>
      <c r="D152" s="105" t="s">
        <v>253</v>
      </c>
      <c r="E152" s="109" t="s">
        <v>286</v>
      </c>
      <c r="F152" s="35">
        <v>7300</v>
      </c>
      <c r="G152" s="35">
        <v>2768</v>
      </c>
      <c r="H152" s="62">
        <f t="shared" si="0"/>
        <v>0.37917808219178084</v>
      </c>
    </row>
    <row r="153" spans="1:8" ht="18" customHeight="1">
      <c r="A153" s="2"/>
      <c r="B153" s="2"/>
      <c r="C153" s="2"/>
      <c r="D153" s="34" t="s">
        <v>255</v>
      </c>
      <c r="E153" s="3" t="s">
        <v>237</v>
      </c>
      <c r="F153" s="11">
        <v>1988520</v>
      </c>
      <c r="G153" s="11">
        <v>979426</v>
      </c>
      <c r="H153" s="60">
        <f t="shared" si="0"/>
        <v>0.49254018063685556</v>
      </c>
    </row>
    <row r="154" spans="1:8" ht="18" customHeight="1">
      <c r="A154" s="2"/>
      <c r="B154" s="2"/>
      <c r="C154" s="2"/>
      <c r="D154" s="34" t="s">
        <v>259</v>
      </c>
      <c r="E154" s="3" t="s">
        <v>244</v>
      </c>
      <c r="F154" s="11">
        <v>320</v>
      </c>
      <c r="G154" s="11">
        <v>0</v>
      </c>
      <c r="H154" s="60">
        <f t="shared" si="0"/>
        <v>0</v>
      </c>
    </row>
    <row r="155" spans="1:8" ht="18" customHeight="1">
      <c r="A155" s="2"/>
      <c r="B155" s="2"/>
      <c r="C155" s="2"/>
      <c r="D155" s="34" t="s">
        <v>251</v>
      </c>
      <c r="E155" s="3" t="s">
        <v>231</v>
      </c>
      <c r="F155" s="11">
        <v>1160</v>
      </c>
      <c r="G155" s="11">
        <v>1736</v>
      </c>
      <c r="H155" s="60">
        <f t="shared" si="0"/>
        <v>1.4965517241379311</v>
      </c>
    </row>
    <row r="156" spans="1:8" ht="38.25">
      <c r="A156" s="2"/>
      <c r="B156" s="2"/>
      <c r="C156" s="2"/>
      <c r="D156" s="22">
        <v>2130</v>
      </c>
      <c r="E156" s="3" t="s">
        <v>242</v>
      </c>
      <c r="F156" s="19">
        <v>1328250</v>
      </c>
      <c r="G156" s="19">
        <v>664950</v>
      </c>
      <c r="H156" s="62">
        <f t="shared" si="0"/>
        <v>0.5006211180124224</v>
      </c>
    </row>
    <row r="157" spans="1:8" ht="18" customHeight="1">
      <c r="A157" s="2"/>
      <c r="B157" s="14"/>
      <c r="C157" s="14">
        <v>85204</v>
      </c>
      <c r="D157" s="21"/>
      <c r="E157" s="9" t="s">
        <v>110</v>
      </c>
      <c r="F157" s="10">
        <f>SUM(F158:F160)</f>
        <v>145584</v>
      </c>
      <c r="G157" s="10">
        <f>SUM(G158:G160)</f>
        <v>79901</v>
      </c>
      <c r="H157" s="63">
        <f t="shared" si="0"/>
        <v>0.5488309154852181</v>
      </c>
    </row>
    <row r="158" spans="1:8" ht="38.25">
      <c r="A158" s="17"/>
      <c r="B158" s="23"/>
      <c r="C158" s="23"/>
      <c r="D158" s="22" t="s">
        <v>368</v>
      </c>
      <c r="E158" s="110" t="s">
        <v>369</v>
      </c>
      <c r="F158" s="19">
        <v>0</v>
      </c>
      <c r="G158" s="19">
        <v>1192</v>
      </c>
      <c r="H158" s="62" t="e">
        <f>G158/F158</f>
        <v>#DIV/0!</v>
      </c>
    </row>
    <row r="159" spans="1:8" ht="18" customHeight="1">
      <c r="A159" s="2"/>
      <c r="B159" s="2"/>
      <c r="C159" s="2"/>
      <c r="D159" s="34" t="s">
        <v>251</v>
      </c>
      <c r="E159" s="3" t="s">
        <v>231</v>
      </c>
      <c r="F159" s="11">
        <v>0</v>
      </c>
      <c r="G159" s="11">
        <v>3343</v>
      </c>
      <c r="H159" s="60" t="e">
        <f t="shared" si="0"/>
        <v>#DIV/0!</v>
      </c>
    </row>
    <row r="160" spans="1:8" ht="38.25">
      <c r="A160" s="2"/>
      <c r="B160" s="2"/>
      <c r="C160" s="2"/>
      <c r="D160" s="22">
        <v>2320</v>
      </c>
      <c r="E160" s="3" t="s">
        <v>243</v>
      </c>
      <c r="F160" s="19">
        <v>145584</v>
      </c>
      <c r="G160" s="19">
        <v>75366</v>
      </c>
      <c r="H160" s="62">
        <f t="shared" si="0"/>
        <v>0.5176805143422354</v>
      </c>
    </row>
    <row r="161" spans="1:8" ht="38.25">
      <c r="A161" s="2"/>
      <c r="B161" s="2"/>
      <c r="C161" s="14">
        <v>85205</v>
      </c>
      <c r="D161" s="102"/>
      <c r="E161" s="9" t="s">
        <v>349</v>
      </c>
      <c r="F161" s="27">
        <f>F162</f>
        <v>22500</v>
      </c>
      <c r="G161" s="27">
        <f>G162</f>
        <v>22500</v>
      </c>
      <c r="H161" s="65">
        <f t="shared" si="0"/>
        <v>1</v>
      </c>
    </row>
    <row r="162" spans="1:8" ht="38.25">
      <c r="A162" s="2"/>
      <c r="B162" s="2"/>
      <c r="C162" s="2"/>
      <c r="D162" s="22" t="s">
        <v>226</v>
      </c>
      <c r="E162" s="3" t="s">
        <v>246</v>
      </c>
      <c r="F162" s="19">
        <v>22500</v>
      </c>
      <c r="G162" s="19">
        <v>22500</v>
      </c>
      <c r="H162" s="62">
        <f t="shared" si="0"/>
        <v>1</v>
      </c>
    </row>
    <row r="163" spans="1:8" ht="25.5">
      <c r="A163" s="2"/>
      <c r="B163" s="2"/>
      <c r="C163" s="14">
        <v>85217</v>
      </c>
      <c r="D163" s="22"/>
      <c r="E163" s="9" t="s">
        <v>395</v>
      </c>
      <c r="F163" s="27">
        <f>F164</f>
        <v>15000</v>
      </c>
      <c r="G163" s="27">
        <f>G164</f>
        <v>15000</v>
      </c>
      <c r="H163" s="65">
        <f t="shared" si="0"/>
        <v>1</v>
      </c>
    </row>
    <row r="164" spans="1:8" ht="38.25">
      <c r="A164" s="2"/>
      <c r="B164" s="2"/>
      <c r="C164" s="2"/>
      <c r="D164" s="22" t="s">
        <v>402</v>
      </c>
      <c r="E164" s="3" t="s">
        <v>411</v>
      </c>
      <c r="F164" s="19">
        <v>15000</v>
      </c>
      <c r="G164" s="19">
        <v>15000</v>
      </c>
      <c r="H164" s="62">
        <f t="shared" si="0"/>
        <v>1</v>
      </c>
    </row>
    <row r="165" spans="1:8" ht="18" customHeight="1">
      <c r="A165" s="2"/>
      <c r="B165" s="14"/>
      <c r="C165" s="14">
        <v>85218</v>
      </c>
      <c r="D165" s="21"/>
      <c r="E165" s="9" t="s">
        <v>93</v>
      </c>
      <c r="F165" s="10">
        <f>SUM(F166:F167)</f>
        <v>0</v>
      </c>
      <c r="G165" s="10">
        <f>SUM(G166:G167)</f>
        <v>43</v>
      </c>
      <c r="H165" s="63" t="e">
        <f t="shared" si="0"/>
        <v>#DIV/0!</v>
      </c>
    </row>
    <row r="166" spans="1:8" ht="19.5" customHeight="1">
      <c r="A166" s="2"/>
      <c r="B166" s="2"/>
      <c r="C166" s="2"/>
      <c r="D166" s="22" t="s">
        <v>254</v>
      </c>
      <c r="E166" s="3" t="s">
        <v>235</v>
      </c>
      <c r="F166" s="19">
        <v>0</v>
      </c>
      <c r="G166" s="19">
        <v>34</v>
      </c>
      <c r="H166" s="62" t="e">
        <f t="shared" si="0"/>
        <v>#DIV/0!</v>
      </c>
    </row>
    <row r="167" spans="1:8" ht="19.5" customHeight="1">
      <c r="A167" s="2"/>
      <c r="B167" s="2"/>
      <c r="C167" s="2"/>
      <c r="D167" s="22" t="s">
        <v>249</v>
      </c>
      <c r="E167" s="3" t="s">
        <v>229</v>
      </c>
      <c r="F167" s="19">
        <v>0</v>
      </c>
      <c r="G167" s="19">
        <v>9</v>
      </c>
      <c r="H167" s="59" t="e">
        <f t="shared" si="0"/>
        <v>#DIV/0!</v>
      </c>
    </row>
    <row r="168" spans="1:8" s="8" customFormat="1" ht="30.75" customHeight="1">
      <c r="A168" s="28" t="s">
        <v>84</v>
      </c>
      <c r="B168" s="28">
        <v>853</v>
      </c>
      <c r="C168" s="29"/>
      <c r="D168" s="70"/>
      <c r="E168" s="30" t="s">
        <v>69</v>
      </c>
      <c r="F168" s="31">
        <f>F169+F173+F175+F178</f>
        <v>2797135</v>
      </c>
      <c r="G168" s="31">
        <f>G169+G173+G175+G178</f>
        <v>1383915</v>
      </c>
      <c r="H168" s="65">
        <f t="shared" si="0"/>
        <v>0.4947616042843838</v>
      </c>
    </row>
    <row r="169" spans="1:8" ht="30.75" customHeight="1">
      <c r="A169" s="2"/>
      <c r="B169" s="14"/>
      <c r="C169" s="23">
        <v>85321</v>
      </c>
      <c r="D169" s="102"/>
      <c r="E169" s="9" t="s">
        <v>70</v>
      </c>
      <c r="F169" s="27">
        <f>SUM(F170:F172)</f>
        <v>459775</v>
      </c>
      <c r="G169" s="27">
        <f>SUM(G170:G172)</f>
        <v>246775</v>
      </c>
      <c r="H169" s="65">
        <f t="shared" si="0"/>
        <v>0.5367299222445762</v>
      </c>
    </row>
    <row r="170" spans="1:8" ht="12.75">
      <c r="A170" s="2"/>
      <c r="B170" s="14"/>
      <c r="C170" s="23"/>
      <c r="D170" s="105" t="s">
        <v>251</v>
      </c>
      <c r="E170" s="40" t="s">
        <v>231</v>
      </c>
      <c r="F170" s="35">
        <v>5275</v>
      </c>
      <c r="G170" s="35">
        <v>5275</v>
      </c>
      <c r="H170" s="62">
        <f t="shared" si="0"/>
        <v>1</v>
      </c>
    </row>
    <row r="171" spans="1:8" ht="38.25">
      <c r="A171" s="2"/>
      <c r="B171" s="2"/>
      <c r="C171" s="17"/>
      <c r="D171" s="22">
        <v>2110</v>
      </c>
      <c r="E171" s="3" t="s">
        <v>246</v>
      </c>
      <c r="F171" s="19">
        <v>412000</v>
      </c>
      <c r="G171" s="19">
        <v>220700</v>
      </c>
      <c r="H171" s="62">
        <f t="shared" si="0"/>
        <v>0.5356796116504854</v>
      </c>
    </row>
    <row r="172" spans="1:8" ht="38.25">
      <c r="A172" s="2"/>
      <c r="B172" s="2"/>
      <c r="C172" s="17"/>
      <c r="D172" s="22">
        <v>2320</v>
      </c>
      <c r="E172" s="3" t="s">
        <v>243</v>
      </c>
      <c r="F172" s="19">
        <v>42500</v>
      </c>
      <c r="G172" s="19">
        <v>20800</v>
      </c>
      <c r="H172" s="62">
        <f t="shared" si="0"/>
        <v>0.4894117647058824</v>
      </c>
    </row>
    <row r="173" spans="1:8" ht="30.75" customHeight="1">
      <c r="A173" s="14"/>
      <c r="B173" s="14"/>
      <c r="C173" s="23">
        <v>85324</v>
      </c>
      <c r="D173" s="102"/>
      <c r="E173" s="9" t="s">
        <v>71</v>
      </c>
      <c r="F173" s="27">
        <f>F174</f>
        <v>50000</v>
      </c>
      <c r="G173" s="27">
        <f>G174</f>
        <v>21920</v>
      </c>
      <c r="H173" s="65">
        <f t="shared" si="0"/>
        <v>0.4384</v>
      </c>
    </row>
    <row r="174" spans="1:8" ht="12.75">
      <c r="A174" s="2"/>
      <c r="B174" s="2"/>
      <c r="C174" s="23"/>
      <c r="D174" s="106" t="s">
        <v>251</v>
      </c>
      <c r="E174" s="40" t="s">
        <v>231</v>
      </c>
      <c r="F174" s="35">
        <v>50000</v>
      </c>
      <c r="G174" s="35">
        <v>21920</v>
      </c>
      <c r="H174" s="62">
        <f t="shared" si="0"/>
        <v>0.4384</v>
      </c>
    </row>
    <row r="175" spans="1:8" ht="18" customHeight="1">
      <c r="A175" s="2"/>
      <c r="B175" s="14"/>
      <c r="C175" s="14">
        <v>85333</v>
      </c>
      <c r="D175" s="21"/>
      <c r="E175" s="9" t="s">
        <v>72</v>
      </c>
      <c r="F175" s="10">
        <f>SUM(F176:F177)</f>
        <v>1282150</v>
      </c>
      <c r="G175" s="10">
        <f>SUM(G176:G177)</f>
        <v>631698</v>
      </c>
      <c r="H175" s="63">
        <f t="shared" si="0"/>
        <v>0.49268650313925827</v>
      </c>
    </row>
    <row r="176" spans="1:8" ht="18" customHeight="1">
      <c r="A176" s="2"/>
      <c r="B176" s="2"/>
      <c r="C176" s="2"/>
      <c r="D176" s="34">
        <v>2690</v>
      </c>
      <c r="E176" s="3" t="s">
        <v>245</v>
      </c>
      <c r="F176" s="11">
        <v>1189900</v>
      </c>
      <c r="G176" s="11">
        <v>595000</v>
      </c>
      <c r="H176" s="60">
        <f t="shared" si="0"/>
        <v>0.5000420203378435</v>
      </c>
    </row>
    <row r="177" spans="1:8" ht="25.5">
      <c r="A177" s="2"/>
      <c r="B177" s="2"/>
      <c r="C177" s="2"/>
      <c r="D177" s="22" t="s">
        <v>287</v>
      </c>
      <c r="E177" s="110" t="s">
        <v>232</v>
      </c>
      <c r="F177" s="19">
        <v>92250</v>
      </c>
      <c r="G177" s="19">
        <v>36698</v>
      </c>
      <c r="H177" s="62">
        <f t="shared" si="0"/>
        <v>0.397810298102981</v>
      </c>
    </row>
    <row r="178" spans="1:8" ht="18" customHeight="1">
      <c r="A178" s="2"/>
      <c r="B178" s="2"/>
      <c r="C178" s="14">
        <v>85395</v>
      </c>
      <c r="D178" s="34"/>
      <c r="E178" s="9" t="s">
        <v>58</v>
      </c>
      <c r="F178" s="10">
        <f>F179+F180</f>
        <v>1005210</v>
      </c>
      <c r="G178" s="10">
        <f>G179+G180</f>
        <v>483522</v>
      </c>
      <c r="H178" s="63">
        <f t="shared" si="0"/>
        <v>0.48101590712388453</v>
      </c>
    </row>
    <row r="179" spans="1:8" ht="38.25">
      <c r="A179" s="2"/>
      <c r="B179" s="2"/>
      <c r="C179" s="2"/>
      <c r="D179" s="22" t="s">
        <v>350</v>
      </c>
      <c r="E179" s="110" t="s">
        <v>339</v>
      </c>
      <c r="F179" s="19">
        <v>919786</v>
      </c>
      <c r="G179" s="19">
        <v>455971</v>
      </c>
      <c r="H179" s="62">
        <f t="shared" si="0"/>
        <v>0.49573596467004283</v>
      </c>
    </row>
    <row r="180" spans="1:8" ht="38.25">
      <c r="A180" s="2"/>
      <c r="B180" s="2"/>
      <c r="C180" s="2"/>
      <c r="D180" s="22" t="s">
        <v>283</v>
      </c>
      <c r="E180" s="110" t="s">
        <v>339</v>
      </c>
      <c r="F180" s="19">
        <v>85424</v>
      </c>
      <c r="G180" s="19">
        <v>27551</v>
      </c>
      <c r="H180" s="62">
        <f t="shared" si="0"/>
        <v>0.3225206031091965</v>
      </c>
    </row>
    <row r="181" spans="1:8" s="8" customFormat="1" ht="18" customHeight="1">
      <c r="A181" s="29" t="s">
        <v>85</v>
      </c>
      <c r="B181" s="29">
        <v>854</v>
      </c>
      <c r="C181" s="29"/>
      <c r="D181" s="70"/>
      <c r="E181" s="30" t="s">
        <v>73</v>
      </c>
      <c r="F181" s="33">
        <f>F182+F187+F185</f>
        <v>73951</v>
      </c>
      <c r="G181" s="33">
        <f>G182+G187+G185</f>
        <v>45666</v>
      </c>
      <c r="H181" s="58">
        <f t="shared" si="0"/>
        <v>0.6175170045029817</v>
      </c>
    </row>
    <row r="182" spans="1:8" ht="25.5">
      <c r="A182" s="2"/>
      <c r="B182" s="14"/>
      <c r="C182" s="14">
        <v>85403</v>
      </c>
      <c r="D182" s="21"/>
      <c r="E182" s="9" t="s">
        <v>74</v>
      </c>
      <c r="F182" s="10">
        <f>F183+F184</f>
        <v>46451</v>
      </c>
      <c r="G182" s="10">
        <f>G183+G184</f>
        <v>29977</v>
      </c>
      <c r="H182" s="63">
        <f t="shared" si="0"/>
        <v>0.6453467094357495</v>
      </c>
    </row>
    <row r="183" spans="1:8" ht="18" customHeight="1">
      <c r="A183" s="2"/>
      <c r="B183" s="2"/>
      <c r="C183" s="2"/>
      <c r="D183" s="34" t="s">
        <v>255</v>
      </c>
      <c r="E183" s="3" t="s">
        <v>237</v>
      </c>
      <c r="F183" s="11">
        <v>30000</v>
      </c>
      <c r="G183" s="11">
        <v>13526</v>
      </c>
      <c r="H183" s="60">
        <f t="shared" si="0"/>
        <v>0.4508666666666667</v>
      </c>
    </row>
    <row r="184" spans="1:8" ht="18" customHeight="1">
      <c r="A184" s="2"/>
      <c r="B184" s="2"/>
      <c r="C184" s="2"/>
      <c r="D184" s="34" t="s">
        <v>251</v>
      </c>
      <c r="E184" s="3" t="s">
        <v>231</v>
      </c>
      <c r="F184" s="11">
        <v>16451</v>
      </c>
      <c r="G184" s="11">
        <v>16451</v>
      </c>
      <c r="H184" s="60">
        <f t="shared" si="0"/>
        <v>1</v>
      </c>
    </row>
    <row r="185" spans="1:8" ht="25.5">
      <c r="A185" s="2"/>
      <c r="B185" s="2"/>
      <c r="C185" s="14">
        <v>85406</v>
      </c>
      <c r="D185" s="34"/>
      <c r="E185" s="9" t="s">
        <v>352</v>
      </c>
      <c r="F185" s="10">
        <f>F186</f>
        <v>0</v>
      </c>
      <c r="G185" s="10">
        <f>G186</f>
        <v>4000</v>
      </c>
      <c r="H185" s="63" t="e">
        <f t="shared" si="0"/>
        <v>#DIV/0!</v>
      </c>
    </row>
    <row r="186" spans="1:8" ht="38.25">
      <c r="A186" s="2"/>
      <c r="B186" s="2"/>
      <c r="C186" s="17"/>
      <c r="D186" s="22" t="s">
        <v>351</v>
      </c>
      <c r="E186" s="110" t="s">
        <v>353</v>
      </c>
      <c r="F186" s="19">
        <v>0</v>
      </c>
      <c r="G186" s="19">
        <v>4000</v>
      </c>
      <c r="H186" s="62" t="e">
        <f t="shared" si="0"/>
        <v>#DIV/0!</v>
      </c>
    </row>
    <row r="187" spans="1:8" ht="18" customHeight="1">
      <c r="A187" s="2"/>
      <c r="B187" s="2"/>
      <c r="C187" s="14">
        <v>85410</v>
      </c>
      <c r="D187" s="21"/>
      <c r="E187" s="9" t="s">
        <v>75</v>
      </c>
      <c r="F187" s="10">
        <f>F189+F188</f>
        <v>27500</v>
      </c>
      <c r="G187" s="10">
        <f>G189+G188</f>
        <v>11689</v>
      </c>
      <c r="H187" s="63">
        <f t="shared" si="0"/>
        <v>0.42505454545454546</v>
      </c>
    </row>
    <row r="188" spans="1:8" ht="25.5">
      <c r="A188" s="2"/>
      <c r="B188" s="2"/>
      <c r="C188" s="14"/>
      <c r="D188" s="105" t="s">
        <v>253</v>
      </c>
      <c r="E188" s="109" t="s">
        <v>288</v>
      </c>
      <c r="F188" s="35">
        <v>23500</v>
      </c>
      <c r="G188" s="35">
        <v>8060</v>
      </c>
      <c r="H188" s="62">
        <f t="shared" si="0"/>
        <v>0.34297872340425534</v>
      </c>
    </row>
    <row r="189" spans="1:8" ht="19.5" customHeight="1">
      <c r="A189" s="15"/>
      <c r="B189" s="15"/>
      <c r="C189" s="101"/>
      <c r="D189" s="139" t="s">
        <v>251</v>
      </c>
      <c r="E189" s="69" t="s">
        <v>231</v>
      </c>
      <c r="F189" s="140">
        <v>4000</v>
      </c>
      <c r="G189" s="140">
        <v>3629</v>
      </c>
      <c r="H189" s="61">
        <f t="shared" si="0"/>
        <v>0.90725</v>
      </c>
    </row>
    <row r="190" spans="1:8" ht="25.5">
      <c r="A190" s="14" t="s">
        <v>98</v>
      </c>
      <c r="B190" s="14">
        <v>900</v>
      </c>
      <c r="C190" s="14"/>
      <c r="D190" s="106"/>
      <c r="E190" s="9" t="s">
        <v>355</v>
      </c>
      <c r="F190" s="10">
        <f>F191</f>
        <v>150000</v>
      </c>
      <c r="G190" s="10">
        <f>G191</f>
        <v>153019</v>
      </c>
      <c r="H190" s="63">
        <f t="shared" si="0"/>
        <v>1.0201266666666666</v>
      </c>
    </row>
    <row r="191" spans="1:8" ht="38.25">
      <c r="A191" s="2"/>
      <c r="B191" s="2"/>
      <c r="C191" s="14">
        <v>90019</v>
      </c>
      <c r="D191" s="106"/>
      <c r="E191" s="9" t="s">
        <v>354</v>
      </c>
      <c r="F191" s="27">
        <f>F192</f>
        <v>150000</v>
      </c>
      <c r="G191" s="27">
        <f>G192</f>
        <v>153019</v>
      </c>
      <c r="H191" s="65">
        <f t="shared" si="0"/>
        <v>1.0201266666666666</v>
      </c>
    </row>
    <row r="192" spans="1:8" ht="19.5" customHeight="1">
      <c r="A192" s="2"/>
      <c r="B192" s="2"/>
      <c r="C192" s="14"/>
      <c r="D192" s="106" t="s">
        <v>249</v>
      </c>
      <c r="E192" s="40" t="s">
        <v>229</v>
      </c>
      <c r="F192" s="37">
        <v>150000</v>
      </c>
      <c r="G192" s="37">
        <v>153019</v>
      </c>
      <c r="H192" s="60">
        <f t="shared" si="0"/>
        <v>1.0201266666666666</v>
      </c>
    </row>
    <row r="193" spans="1:8" ht="25.5">
      <c r="A193" s="14" t="s">
        <v>100</v>
      </c>
      <c r="B193" s="14">
        <v>921</v>
      </c>
      <c r="C193" s="14"/>
      <c r="D193" s="106"/>
      <c r="E193" s="9" t="s">
        <v>99</v>
      </c>
      <c r="F193" s="10">
        <f>F194</f>
        <v>55847</v>
      </c>
      <c r="G193" s="10">
        <f>G194</f>
        <v>0</v>
      </c>
      <c r="H193" s="63">
        <f t="shared" si="0"/>
        <v>0</v>
      </c>
    </row>
    <row r="194" spans="1:8" ht="19.5" customHeight="1">
      <c r="A194" s="14"/>
      <c r="B194" s="14"/>
      <c r="C194" s="14">
        <v>92195</v>
      </c>
      <c r="D194" s="106"/>
      <c r="E194" s="9" t="s">
        <v>58</v>
      </c>
      <c r="F194" s="10">
        <f>F195+F196</f>
        <v>55847</v>
      </c>
      <c r="G194" s="10">
        <f>G195+G196</f>
        <v>0</v>
      </c>
      <c r="H194" s="60">
        <f t="shared" si="0"/>
        <v>0</v>
      </c>
    </row>
    <row r="195" spans="1:8" ht="25.5">
      <c r="A195" s="14"/>
      <c r="B195" s="14"/>
      <c r="C195" s="14"/>
      <c r="D195" s="105" t="s">
        <v>285</v>
      </c>
      <c r="E195" s="110" t="s">
        <v>232</v>
      </c>
      <c r="F195" s="35">
        <v>49968</v>
      </c>
      <c r="G195" s="35">
        <v>0</v>
      </c>
      <c r="H195" s="62">
        <f t="shared" si="0"/>
        <v>0</v>
      </c>
    </row>
    <row r="196" spans="1:8" ht="25.5">
      <c r="A196" s="2"/>
      <c r="B196" s="2"/>
      <c r="C196" s="2"/>
      <c r="D196" s="22" t="s">
        <v>342</v>
      </c>
      <c r="E196" s="110" t="s">
        <v>232</v>
      </c>
      <c r="F196" s="19">
        <v>5879</v>
      </c>
      <c r="G196" s="19">
        <v>0</v>
      </c>
      <c r="H196" s="59">
        <f t="shared" si="0"/>
        <v>0</v>
      </c>
    </row>
    <row r="197" spans="1:8" s="8" customFormat="1" ht="24.75" customHeight="1">
      <c r="A197" s="25"/>
      <c r="B197" s="7"/>
      <c r="C197" s="7"/>
      <c r="D197" s="108"/>
      <c r="E197" s="26" t="s">
        <v>76</v>
      </c>
      <c r="F197" s="13">
        <f>F8+F11+F14+F31+F42+F55+F75+F87+F93+F103+F138+F143+F168+F181+F193+F72+F27+F190</f>
        <v>90416045</v>
      </c>
      <c r="G197" s="13">
        <f>G8+G11+G14+G31+G42+G55+G75+G87+G93+G103+G138+G143+G168+G181+G193+G72+G27+G190</f>
        <v>42198046</v>
      </c>
      <c r="H197" s="64">
        <f t="shared" si="0"/>
        <v>0.466709708437258</v>
      </c>
    </row>
  </sheetData>
  <mergeCells count="2">
    <mergeCell ref="A3:G3"/>
    <mergeCell ref="A4:G4"/>
  </mergeCells>
  <printOptions horizontalCentered="1"/>
  <pageMargins left="0.3937007874015748" right="0.3937007874015748" top="0.7874015748031497" bottom="0.5905511811023623" header="0.5118110236220472" footer="0.5118110236220472"/>
  <pageSetup horizontalDpi="600" verticalDpi="600" orientation="portrait" paperSize="9" scale="80" r:id="rId1"/>
  <headerFooter alignWithMargins="0">
    <oddHeader>&amp;C&amp;"Arial,Pogrubiona kursywa"Powiat Nowosolski</oddHeader>
    <oddFooter>&amp;C&amp;"Arial,Kursywa"Strona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99"/>
  <sheetViews>
    <sheetView workbookViewId="0" topLeftCell="A220">
      <selection activeCell="E234" sqref="E234"/>
    </sheetView>
  </sheetViews>
  <sheetFormatPr defaultColWidth="9.140625" defaultRowHeight="12.75"/>
  <cols>
    <col min="1" max="1" width="4.28125" style="0" customWidth="1"/>
    <col min="2" max="2" width="7.140625" style="0" customWidth="1"/>
    <col min="5" max="5" width="35.140625" style="0" customWidth="1"/>
    <col min="6" max="6" width="16.00390625" style="0" customWidth="1"/>
    <col min="7" max="7" width="15.57421875" style="0" customWidth="1"/>
    <col min="8" max="8" width="10.421875" style="0" customWidth="1"/>
  </cols>
  <sheetData>
    <row r="1" ht="12.75">
      <c r="G1" t="s">
        <v>212</v>
      </c>
    </row>
    <row r="3" spans="1:7" ht="15.75">
      <c r="A3" s="169" t="s">
        <v>86</v>
      </c>
      <c r="B3" s="169"/>
      <c r="C3" s="169"/>
      <c r="D3" s="169"/>
      <c r="E3" s="169"/>
      <c r="F3" s="169"/>
      <c r="G3" s="169"/>
    </row>
    <row r="4" spans="1:7" ht="15.75">
      <c r="A4" s="169" t="s">
        <v>378</v>
      </c>
      <c r="B4" s="169"/>
      <c r="C4" s="169"/>
      <c r="D4" s="169"/>
      <c r="E4" s="169"/>
      <c r="F4" s="169"/>
      <c r="G4" s="169"/>
    </row>
    <row r="5" ht="12.75">
      <c r="H5" t="s">
        <v>149</v>
      </c>
    </row>
    <row r="6" spans="1:8" ht="51">
      <c r="A6" s="4" t="s">
        <v>1</v>
      </c>
      <c r="B6" s="4" t="s">
        <v>33</v>
      </c>
      <c r="C6" s="4" t="s">
        <v>34</v>
      </c>
      <c r="D6" s="4" t="s">
        <v>225</v>
      </c>
      <c r="E6" s="4" t="s">
        <v>29</v>
      </c>
      <c r="F6" s="5" t="s">
        <v>375</v>
      </c>
      <c r="G6" s="5" t="s">
        <v>377</v>
      </c>
      <c r="H6" s="56" t="s">
        <v>148</v>
      </c>
    </row>
    <row r="7" spans="1:8" ht="12.75">
      <c r="A7" s="4">
        <v>1</v>
      </c>
      <c r="B7" s="4">
        <v>2</v>
      </c>
      <c r="C7" s="4">
        <v>3</v>
      </c>
      <c r="D7" s="4"/>
      <c r="E7" s="4">
        <v>4</v>
      </c>
      <c r="F7" s="4">
        <v>5</v>
      </c>
      <c r="G7" s="4">
        <v>6</v>
      </c>
      <c r="H7" s="4">
        <v>7</v>
      </c>
    </row>
    <row r="8" spans="1:8" s="8" customFormat="1" ht="18" customHeight="1">
      <c r="A8" s="14" t="s">
        <v>10</v>
      </c>
      <c r="B8" s="21" t="s">
        <v>42</v>
      </c>
      <c r="C8" s="14"/>
      <c r="D8" s="14"/>
      <c r="E8" s="9" t="s">
        <v>35</v>
      </c>
      <c r="F8" s="10">
        <f>SUM(F9)</f>
        <v>30000</v>
      </c>
      <c r="G8" s="10">
        <f>SUM(G9)</f>
        <v>1722</v>
      </c>
      <c r="H8" s="58">
        <f aca="true" t="shared" si="0" ref="H8:H25">G8/F8</f>
        <v>0.0574</v>
      </c>
    </row>
    <row r="9" spans="1:8" ht="30.75" customHeight="1">
      <c r="A9" s="2"/>
      <c r="B9" s="2"/>
      <c r="C9" s="102" t="s">
        <v>36</v>
      </c>
      <c r="D9" s="102"/>
      <c r="E9" s="9" t="s">
        <v>37</v>
      </c>
      <c r="F9" s="27">
        <f>F10</f>
        <v>30000</v>
      </c>
      <c r="G9" s="27">
        <f>G10</f>
        <v>1722</v>
      </c>
      <c r="H9" s="65">
        <f t="shared" si="0"/>
        <v>0.0574</v>
      </c>
    </row>
    <row r="10" spans="1:8" ht="18" customHeight="1">
      <c r="A10" s="15"/>
      <c r="B10" s="15"/>
      <c r="C10" s="39"/>
      <c r="D10" s="39" t="s">
        <v>290</v>
      </c>
      <c r="E10" s="6" t="s">
        <v>292</v>
      </c>
      <c r="F10" s="18">
        <v>30000</v>
      </c>
      <c r="G10" s="18">
        <v>1722</v>
      </c>
      <c r="H10" s="59">
        <f t="shared" si="0"/>
        <v>0.0574</v>
      </c>
    </row>
    <row r="11" spans="1:8" s="8" customFormat="1" ht="18" customHeight="1">
      <c r="A11" s="14" t="s">
        <v>11</v>
      </c>
      <c r="B11" s="21" t="s">
        <v>43</v>
      </c>
      <c r="C11" s="14"/>
      <c r="D11" s="14"/>
      <c r="E11" s="9" t="s">
        <v>39</v>
      </c>
      <c r="F11" s="10">
        <f>F12+F15</f>
        <v>216000</v>
      </c>
      <c r="G11" s="10">
        <f>G12+G15</f>
        <v>99397</v>
      </c>
      <c r="H11" s="63">
        <f t="shared" si="0"/>
        <v>0.4601712962962963</v>
      </c>
    </row>
    <row r="12" spans="1:8" ht="18" customHeight="1">
      <c r="A12" s="2"/>
      <c r="B12" s="2"/>
      <c r="C12" s="21" t="s">
        <v>40</v>
      </c>
      <c r="D12" s="21"/>
      <c r="E12" s="9" t="s">
        <v>41</v>
      </c>
      <c r="F12" s="10">
        <f>F13+F14</f>
        <v>186000</v>
      </c>
      <c r="G12" s="10">
        <f>G13+G14</f>
        <v>89700</v>
      </c>
      <c r="H12" s="63">
        <f t="shared" si="0"/>
        <v>0.482258064516129</v>
      </c>
    </row>
    <row r="13" spans="1:8" ht="18" customHeight="1">
      <c r="A13" s="2"/>
      <c r="B13" s="2"/>
      <c r="C13" s="34"/>
      <c r="D13" s="34" t="s">
        <v>291</v>
      </c>
      <c r="E13" s="3" t="s">
        <v>293</v>
      </c>
      <c r="F13" s="11">
        <v>180000</v>
      </c>
      <c r="G13" s="77">
        <v>89700</v>
      </c>
      <c r="H13" s="62">
        <f t="shared" si="0"/>
        <v>0.49833333333333335</v>
      </c>
    </row>
    <row r="14" spans="1:8" ht="18" customHeight="1">
      <c r="A14" s="2"/>
      <c r="B14" s="2"/>
      <c r="C14" s="34"/>
      <c r="D14" s="34" t="s">
        <v>290</v>
      </c>
      <c r="E14" s="3" t="s">
        <v>292</v>
      </c>
      <c r="F14" s="11">
        <v>6000</v>
      </c>
      <c r="G14" s="77">
        <v>0</v>
      </c>
      <c r="H14" s="62">
        <f t="shared" si="0"/>
        <v>0</v>
      </c>
    </row>
    <row r="15" spans="1:8" ht="18" customHeight="1">
      <c r="A15" s="2"/>
      <c r="B15" s="2"/>
      <c r="C15" s="21" t="s">
        <v>96</v>
      </c>
      <c r="D15" s="21"/>
      <c r="E15" s="9" t="s">
        <v>102</v>
      </c>
      <c r="F15" s="10">
        <f>F16</f>
        <v>30000</v>
      </c>
      <c r="G15" s="134">
        <f>G16</f>
        <v>9697</v>
      </c>
      <c r="H15" s="63">
        <f t="shared" si="0"/>
        <v>0.3232333333333333</v>
      </c>
    </row>
    <row r="16" spans="1:8" ht="18" customHeight="1">
      <c r="A16" s="15"/>
      <c r="B16" s="15"/>
      <c r="C16" s="24"/>
      <c r="D16" s="24" t="s">
        <v>373</v>
      </c>
      <c r="E16" s="6" t="s">
        <v>300</v>
      </c>
      <c r="F16" s="12">
        <v>30000</v>
      </c>
      <c r="G16" s="133">
        <v>9697</v>
      </c>
      <c r="H16" s="61">
        <f t="shared" si="0"/>
        <v>0.3232333333333333</v>
      </c>
    </row>
    <row r="17" spans="1:8" ht="18" customHeight="1">
      <c r="A17" s="14" t="s">
        <v>12</v>
      </c>
      <c r="B17" s="14">
        <v>600</v>
      </c>
      <c r="C17" s="21"/>
      <c r="D17" s="21"/>
      <c r="E17" s="9" t="s">
        <v>44</v>
      </c>
      <c r="F17" s="10">
        <f>F18+F23+F50</f>
        <v>21216006</v>
      </c>
      <c r="G17" s="10">
        <f>G18+G23+G50</f>
        <v>1721748</v>
      </c>
      <c r="H17" s="63">
        <f t="shared" si="0"/>
        <v>0.08115325759240452</v>
      </c>
    </row>
    <row r="18" spans="1:8" ht="18" customHeight="1">
      <c r="A18" s="2"/>
      <c r="B18" s="14"/>
      <c r="C18" s="21" t="s">
        <v>356</v>
      </c>
      <c r="D18" s="21"/>
      <c r="E18" s="9" t="s">
        <v>357</v>
      </c>
      <c r="F18" s="10">
        <f>F22+F21+F20+F19</f>
        <v>4005000</v>
      </c>
      <c r="G18" s="10">
        <f>G22+G21+G20+G19</f>
        <v>0</v>
      </c>
      <c r="H18" s="63">
        <f t="shared" si="0"/>
        <v>0</v>
      </c>
    </row>
    <row r="19" spans="1:8" ht="18" customHeight="1">
      <c r="A19" s="2"/>
      <c r="B19" s="14"/>
      <c r="C19" s="21"/>
      <c r="D19" s="106" t="s">
        <v>373</v>
      </c>
      <c r="E19" s="40" t="s">
        <v>300</v>
      </c>
      <c r="F19" s="37">
        <v>2000</v>
      </c>
      <c r="G19" s="37">
        <v>0</v>
      </c>
      <c r="H19" s="62">
        <f t="shared" si="0"/>
        <v>0</v>
      </c>
    </row>
    <row r="20" spans="1:8" ht="18" customHeight="1">
      <c r="A20" s="2"/>
      <c r="B20" s="14"/>
      <c r="C20" s="21"/>
      <c r="D20" s="106" t="s">
        <v>381</v>
      </c>
      <c r="E20" s="40" t="s">
        <v>383</v>
      </c>
      <c r="F20" s="37">
        <v>3000</v>
      </c>
      <c r="G20" s="37">
        <v>0</v>
      </c>
      <c r="H20" s="62">
        <f t="shared" si="0"/>
        <v>0</v>
      </c>
    </row>
    <row r="21" spans="1:8" ht="18" customHeight="1">
      <c r="A21" s="2"/>
      <c r="B21" s="14"/>
      <c r="C21" s="21"/>
      <c r="D21" s="106" t="s">
        <v>382</v>
      </c>
      <c r="E21" s="40" t="s">
        <v>317</v>
      </c>
      <c r="F21" s="37">
        <v>3400000</v>
      </c>
      <c r="G21" s="37">
        <v>0</v>
      </c>
      <c r="H21" s="62">
        <f t="shared" si="0"/>
        <v>0</v>
      </c>
    </row>
    <row r="22" spans="1:8" s="8" customFormat="1" ht="18" customHeight="1">
      <c r="A22" s="14"/>
      <c r="B22" s="14"/>
      <c r="C22" s="14"/>
      <c r="D22" s="36">
        <v>6059</v>
      </c>
      <c r="E22" s="40" t="s">
        <v>317</v>
      </c>
      <c r="F22" s="37">
        <v>600000</v>
      </c>
      <c r="G22" s="37">
        <v>0</v>
      </c>
      <c r="H22" s="63">
        <f t="shared" si="0"/>
        <v>0</v>
      </c>
    </row>
    <row r="23" spans="1:8" s="8" customFormat="1" ht="18" customHeight="1">
      <c r="A23" s="14"/>
      <c r="B23" s="14"/>
      <c r="C23" s="14">
        <v>60014</v>
      </c>
      <c r="D23" s="14"/>
      <c r="E23" s="9" t="s">
        <v>214</v>
      </c>
      <c r="F23" s="10">
        <f>SUM(F24:F49)</f>
        <v>14211006</v>
      </c>
      <c r="G23" s="10">
        <f>SUM(G24:G51)</f>
        <v>1721748</v>
      </c>
      <c r="H23" s="63">
        <f t="shared" si="0"/>
        <v>0.12115595475788273</v>
      </c>
    </row>
    <row r="24" spans="1:8" s="8" customFormat="1" ht="25.5">
      <c r="A24" s="14"/>
      <c r="B24" s="14"/>
      <c r="C24" s="36"/>
      <c r="D24" s="43">
        <v>2310</v>
      </c>
      <c r="E24" s="40" t="s">
        <v>294</v>
      </c>
      <c r="F24" s="19">
        <v>170996</v>
      </c>
      <c r="G24" s="145">
        <v>94398</v>
      </c>
      <c r="H24" s="62">
        <f t="shared" si="0"/>
        <v>0.5520480011228333</v>
      </c>
    </row>
    <row r="25" spans="1:8" s="8" customFormat="1" ht="18" customHeight="1">
      <c r="A25" s="14"/>
      <c r="B25" s="14"/>
      <c r="C25" s="36"/>
      <c r="D25" s="36">
        <v>3020</v>
      </c>
      <c r="E25" s="40" t="s">
        <v>295</v>
      </c>
      <c r="F25" s="11">
        <v>5600</v>
      </c>
      <c r="G25" s="77">
        <v>2412</v>
      </c>
      <c r="H25" s="60">
        <f t="shared" si="0"/>
        <v>0.4307142857142857</v>
      </c>
    </row>
    <row r="26" spans="1:8" s="8" customFormat="1" ht="18" customHeight="1">
      <c r="A26" s="14"/>
      <c r="B26" s="14"/>
      <c r="C26" s="36"/>
      <c r="D26" s="36">
        <v>4010</v>
      </c>
      <c r="E26" s="40" t="s">
        <v>297</v>
      </c>
      <c r="F26" s="11">
        <v>468800</v>
      </c>
      <c r="G26" s="77">
        <v>226289</v>
      </c>
      <c r="H26" s="60">
        <f aca="true" t="shared" si="1" ref="H26:H51">G26/F26</f>
        <v>0.48269837883959044</v>
      </c>
    </row>
    <row r="27" spans="1:8" s="8" customFormat="1" ht="18" customHeight="1">
      <c r="A27" s="14"/>
      <c r="B27" s="14"/>
      <c r="C27" s="36"/>
      <c r="D27" s="36">
        <v>4040</v>
      </c>
      <c r="E27" s="40" t="s">
        <v>296</v>
      </c>
      <c r="F27" s="11">
        <v>35792</v>
      </c>
      <c r="G27" s="77">
        <v>32830</v>
      </c>
      <c r="H27" s="60">
        <f t="shared" si="1"/>
        <v>0.9172440768886903</v>
      </c>
    </row>
    <row r="28" spans="1:8" s="8" customFormat="1" ht="18" customHeight="1">
      <c r="A28" s="14"/>
      <c r="B28" s="14"/>
      <c r="C28" s="36"/>
      <c r="D28" s="36">
        <v>4110</v>
      </c>
      <c r="E28" s="40" t="s">
        <v>298</v>
      </c>
      <c r="F28" s="11">
        <v>80668</v>
      </c>
      <c r="G28" s="77">
        <v>41217</v>
      </c>
      <c r="H28" s="60">
        <f t="shared" si="1"/>
        <v>0.5109461000644617</v>
      </c>
    </row>
    <row r="29" spans="1:8" s="8" customFormat="1" ht="18" customHeight="1">
      <c r="A29" s="14"/>
      <c r="B29" s="14"/>
      <c r="C29" s="36"/>
      <c r="D29" s="36">
        <v>4120</v>
      </c>
      <c r="E29" s="40" t="s">
        <v>299</v>
      </c>
      <c r="F29" s="11">
        <v>12363</v>
      </c>
      <c r="G29" s="77">
        <v>5537</v>
      </c>
      <c r="H29" s="60">
        <f t="shared" si="1"/>
        <v>0.4478686402976624</v>
      </c>
    </row>
    <row r="30" spans="1:8" s="8" customFormat="1" ht="18" customHeight="1">
      <c r="A30" s="14"/>
      <c r="B30" s="14"/>
      <c r="C30" s="36"/>
      <c r="D30" s="36">
        <v>4210</v>
      </c>
      <c r="E30" s="40" t="s">
        <v>301</v>
      </c>
      <c r="F30" s="11">
        <v>103077</v>
      </c>
      <c r="G30" s="77">
        <v>54704</v>
      </c>
      <c r="H30" s="60">
        <f t="shared" si="1"/>
        <v>0.5307100517089166</v>
      </c>
    </row>
    <row r="31" spans="1:8" s="8" customFormat="1" ht="18" customHeight="1">
      <c r="A31" s="14"/>
      <c r="B31" s="14"/>
      <c r="C31" s="36"/>
      <c r="D31" s="36">
        <v>4230</v>
      </c>
      <c r="E31" s="40" t="s">
        <v>303</v>
      </c>
      <c r="F31" s="11">
        <v>300</v>
      </c>
      <c r="G31" s="77">
        <v>0</v>
      </c>
      <c r="H31" s="60">
        <f t="shared" si="1"/>
        <v>0</v>
      </c>
    </row>
    <row r="32" spans="1:8" s="8" customFormat="1" ht="18" customHeight="1">
      <c r="A32" s="14"/>
      <c r="B32" s="14"/>
      <c r="C32" s="36"/>
      <c r="D32" s="36">
        <v>4260</v>
      </c>
      <c r="E32" s="40" t="s">
        <v>304</v>
      </c>
      <c r="F32" s="11">
        <v>23200</v>
      </c>
      <c r="G32" s="77">
        <v>8325</v>
      </c>
      <c r="H32" s="60">
        <f t="shared" si="1"/>
        <v>0.3588362068965517</v>
      </c>
    </row>
    <row r="33" spans="1:8" s="8" customFormat="1" ht="18" customHeight="1">
      <c r="A33" s="14"/>
      <c r="B33" s="14"/>
      <c r="C33" s="36"/>
      <c r="D33" s="36">
        <v>4270</v>
      </c>
      <c r="E33" s="40" t="s">
        <v>305</v>
      </c>
      <c r="F33" s="11">
        <v>400000</v>
      </c>
      <c r="G33" s="77">
        <v>384509</v>
      </c>
      <c r="H33" s="60">
        <f t="shared" si="1"/>
        <v>0.9612725</v>
      </c>
    </row>
    <row r="34" spans="1:8" s="8" customFormat="1" ht="18" customHeight="1">
      <c r="A34" s="14"/>
      <c r="B34" s="14"/>
      <c r="C34" s="36"/>
      <c r="D34" s="36">
        <v>4300</v>
      </c>
      <c r="E34" s="40" t="s">
        <v>292</v>
      </c>
      <c r="F34" s="11">
        <v>902548</v>
      </c>
      <c r="G34" s="77">
        <v>248317</v>
      </c>
      <c r="H34" s="60">
        <f t="shared" si="1"/>
        <v>0.27512885741256976</v>
      </c>
    </row>
    <row r="35" spans="1:8" s="8" customFormat="1" ht="18" customHeight="1">
      <c r="A35" s="14"/>
      <c r="B35" s="14"/>
      <c r="C35" s="36"/>
      <c r="D35" s="36">
        <v>4350</v>
      </c>
      <c r="E35" s="40" t="s">
        <v>307</v>
      </c>
      <c r="F35" s="11">
        <v>1524</v>
      </c>
      <c r="G35" s="77">
        <v>767</v>
      </c>
      <c r="H35" s="60">
        <f t="shared" si="1"/>
        <v>0.5032808398950132</v>
      </c>
    </row>
    <row r="36" spans="1:8" s="8" customFormat="1" ht="18" customHeight="1">
      <c r="A36" s="14"/>
      <c r="B36" s="14"/>
      <c r="C36" s="36"/>
      <c r="D36" s="36">
        <v>4360</v>
      </c>
      <c r="E36" s="40" t="s">
        <v>308</v>
      </c>
      <c r="F36" s="11">
        <v>2900</v>
      </c>
      <c r="G36" s="77">
        <v>1758</v>
      </c>
      <c r="H36" s="60">
        <f t="shared" si="1"/>
        <v>0.6062068965517241</v>
      </c>
    </row>
    <row r="37" spans="1:8" s="8" customFormat="1" ht="18" customHeight="1">
      <c r="A37" s="14"/>
      <c r="B37" s="14"/>
      <c r="C37" s="36"/>
      <c r="D37" s="36">
        <v>4370</v>
      </c>
      <c r="E37" s="40" t="s">
        <v>309</v>
      </c>
      <c r="F37" s="11">
        <v>7400</v>
      </c>
      <c r="G37" s="77">
        <v>3054</v>
      </c>
      <c r="H37" s="60">
        <f t="shared" si="1"/>
        <v>0.4127027027027027</v>
      </c>
    </row>
    <row r="38" spans="1:8" s="8" customFormat="1" ht="18" customHeight="1">
      <c r="A38" s="14"/>
      <c r="B38" s="14"/>
      <c r="C38" s="36"/>
      <c r="D38" s="36">
        <v>4400</v>
      </c>
      <c r="E38" s="40" t="s">
        <v>310</v>
      </c>
      <c r="F38" s="11">
        <v>2600</v>
      </c>
      <c r="G38" s="77">
        <v>1075</v>
      </c>
      <c r="H38" s="60">
        <f t="shared" si="1"/>
        <v>0.41346153846153844</v>
      </c>
    </row>
    <row r="39" spans="1:8" s="8" customFormat="1" ht="18" customHeight="1">
      <c r="A39" s="14"/>
      <c r="B39" s="14"/>
      <c r="C39" s="36"/>
      <c r="D39" s="36">
        <v>4410</v>
      </c>
      <c r="E39" s="40" t="s">
        <v>311</v>
      </c>
      <c r="F39" s="11">
        <v>1000</v>
      </c>
      <c r="G39" s="77">
        <v>87</v>
      </c>
      <c r="H39" s="60">
        <f t="shared" si="1"/>
        <v>0.087</v>
      </c>
    </row>
    <row r="40" spans="1:8" s="8" customFormat="1" ht="18" customHeight="1">
      <c r="A40" s="14"/>
      <c r="B40" s="14"/>
      <c r="C40" s="36"/>
      <c r="D40" s="36">
        <v>4430</v>
      </c>
      <c r="E40" s="40" t="s">
        <v>312</v>
      </c>
      <c r="F40" s="11">
        <v>10000</v>
      </c>
      <c r="G40" s="77">
        <v>2600</v>
      </c>
      <c r="H40" s="60">
        <f t="shared" si="1"/>
        <v>0.26</v>
      </c>
    </row>
    <row r="41" spans="1:8" s="8" customFormat="1" ht="18" customHeight="1">
      <c r="A41" s="14"/>
      <c r="B41" s="14"/>
      <c r="C41" s="36"/>
      <c r="D41" s="36">
        <v>4440</v>
      </c>
      <c r="E41" s="40" t="s">
        <v>313</v>
      </c>
      <c r="F41" s="11">
        <v>9864</v>
      </c>
      <c r="G41" s="77">
        <v>7400</v>
      </c>
      <c r="H41" s="60">
        <f t="shared" si="1"/>
        <v>0.7502027575020276</v>
      </c>
    </row>
    <row r="42" spans="1:8" s="8" customFormat="1" ht="18" customHeight="1">
      <c r="A42" s="14"/>
      <c r="B42" s="14"/>
      <c r="C42" s="36"/>
      <c r="D42" s="36">
        <v>4480</v>
      </c>
      <c r="E42" s="40" t="s">
        <v>314</v>
      </c>
      <c r="F42" s="11">
        <v>2500</v>
      </c>
      <c r="G42" s="77">
        <v>480</v>
      </c>
      <c r="H42" s="60">
        <f t="shared" si="1"/>
        <v>0.192</v>
      </c>
    </row>
    <row r="43" spans="1:8" s="8" customFormat="1" ht="18" customHeight="1">
      <c r="A43" s="14"/>
      <c r="B43" s="14"/>
      <c r="C43" s="36"/>
      <c r="D43" s="36">
        <v>4510</v>
      </c>
      <c r="E43" s="40" t="s">
        <v>315</v>
      </c>
      <c r="F43" s="11">
        <v>2800</v>
      </c>
      <c r="G43" s="77">
        <v>2053</v>
      </c>
      <c r="H43" s="60">
        <f t="shared" si="1"/>
        <v>0.7332142857142857</v>
      </c>
    </row>
    <row r="44" spans="1:8" s="8" customFormat="1" ht="18" customHeight="1">
      <c r="A44" s="14"/>
      <c r="B44" s="14"/>
      <c r="C44" s="36"/>
      <c r="D44" s="36">
        <v>4610</v>
      </c>
      <c r="E44" s="40" t="s">
        <v>318</v>
      </c>
      <c r="F44" s="11">
        <v>623</v>
      </c>
      <c r="G44" s="77">
        <v>123</v>
      </c>
      <c r="H44" s="60">
        <f t="shared" si="1"/>
        <v>0.19743178170144463</v>
      </c>
    </row>
    <row r="45" spans="1:8" s="8" customFormat="1" ht="18" customHeight="1">
      <c r="A45" s="14"/>
      <c r="B45" s="14"/>
      <c r="C45" s="36"/>
      <c r="D45" s="36">
        <v>4700</v>
      </c>
      <c r="E45" s="40" t="s">
        <v>316</v>
      </c>
      <c r="F45" s="11">
        <v>2000</v>
      </c>
      <c r="G45" s="77">
        <v>1040</v>
      </c>
      <c r="H45" s="60">
        <f t="shared" si="1"/>
        <v>0.52</v>
      </c>
    </row>
    <row r="46" spans="1:8" s="8" customFormat="1" ht="18" customHeight="1">
      <c r="A46" s="14"/>
      <c r="B46" s="14"/>
      <c r="C46" s="36"/>
      <c r="D46" s="36">
        <v>6050</v>
      </c>
      <c r="E46" s="40" t="s">
        <v>317</v>
      </c>
      <c r="F46" s="11">
        <v>10165579</v>
      </c>
      <c r="G46" s="77">
        <v>602773</v>
      </c>
      <c r="H46" s="60">
        <f t="shared" si="1"/>
        <v>0.05929549118648333</v>
      </c>
    </row>
    <row r="47" spans="1:8" s="8" customFormat="1" ht="18" customHeight="1">
      <c r="A47" s="14"/>
      <c r="B47" s="14"/>
      <c r="C47" s="36"/>
      <c r="D47" s="36">
        <v>6057</v>
      </c>
      <c r="E47" s="40" t="s">
        <v>317</v>
      </c>
      <c r="F47" s="11">
        <v>615128</v>
      </c>
      <c r="G47" s="77">
        <v>0</v>
      </c>
      <c r="H47" s="60">
        <f t="shared" si="1"/>
        <v>0</v>
      </c>
    </row>
    <row r="48" spans="1:8" s="8" customFormat="1" ht="18" customHeight="1">
      <c r="A48" s="14"/>
      <c r="B48" s="14"/>
      <c r="C48" s="36"/>
      <c r="D48" s="36">
        <v>6059</v>
      </c>
      <c r="E48" s="40" t="s">
        <v>317</v>
      </c>
      <c r="F48" s="11">
        <v>963744</v>
      </c>
      <c r="G48" s="77">
        <v>0</v>
      </c>
      <c r="H48" s="60">
        <f t="shared" si="1"/>
        <v>0</v>
      </c>
    </row>
    <row r="49" spans="1:8" s="8" customFormat="1" ht="38.25">
      <c r="A49" s="14"/>
      <c r="B49" s="14"/>
      <c r="C49" s="36"/>
      <c r="D49" s="36">
        <v>6610</v>
      </c>
      <c r="E49" s="109" t="s">
        <v>384</v>
      </c>
      <c r="F49" s="19">
        <v>220000</v>
      </c>
      <c r="G49" s="145"/>
      <c r="H49" s="62">
        <f t="shared" si="1"/>
        <v>0</v>
      </c>
    </row>
    <row r="50" spans="1:8" s="8" customFormat="1" ht="18" customHeight="1">
      <c r="A50" s="14"/>
      <c r="B50" s="14"/>
      <c r="C50" s="14">
        <v>60078</v>
      </c>
      <c r="D50" s="14"/>
      <c r="E50" s="9" t="s">
        <v>396</v>
      </c>
      <c r="F50" s="10">
        <f>F51</f>
        <v>3000000</v>
      </c>
      <c r="G50" s="149">
        <f>G51</f>
        <v>0</v>
      </c>
      <c r="H50" s="65">
        <f t="shared" si="1"/>
        <v>0</v>
      </c>
    </row>
    <row r="51" spans="1:8" s="8" customFormat="1" ht="15" customHeight="1">
      <c r="A51" s="101"/>
      <c r="B51" s="101"/>
      <c r="C51" s="67"/>
      <c r="D51" s="68">
        <v>4270</v>
      </c>
      <c r="E51" s="143" t="s">
        <v>305</v>
      </c>
      <c r="F51" s="18">
        <v>3000000</v>
      </c>
      <c r="G51" s="144">
        <v>0</v>
      </c>
      <c r="H51" s="59">
        <f t="shared" si="1"/>
        <v>0</v>
      </c>
    </row>
    <row r="52" spans="1:8" s="8" customFormat="1" ht="18" customHeight="1">
      <c r="A52" s="14" t="s">
        <v>13</v>
      </c>
      <c r="B52" s="14">
        <v>630</v>
      </c>
      <c r="C52" s="36"/>
      <c r="D52" s="36"/>
      <c r="E52" s="9" t="s">
        <v>218</v>
      </c>
      <c r="F52" s="10">
        <f>F53</f>
        <v>127185</v>
      </c>
      <c r="G52" s="134">
        <f>G53</f>
        <v>19222</v>
      </c>
      <c r="H52" s="63">
        <f aca="true" t="shared" si="2" ref="H52:H57">G52/F52</f>
        <v>0.1511341746275111</v>
      </c>
    </row>
    <row r="53" spans="1:8" s="8" customFormat="1" ht="18" customHeight="1">
      <c r="A53" s="14"/>
      <c r="B53" s="14"/>
      <c r="C53" s="14">
        <v>63095</v>
      </c>
      <c r="D53" s="14"/>
      <c r="E53" s="9" t="s">
        <v>58</v>
      </c>
      <c r="F53" s="10">
        <f>SUM(F54:F65)</f>
        <v>127185</v>
      </c>
      <c r="G53" s="10">
        <f>SUM(G58:G65)</f>
        <v>19222</v>
      </c>
      <c r="H53" s="63">
        <f t="shared" si="2"/>
        <v>0.1511341746275111</v>
      </c>
    </row>
    <row r="54" spans="1:8" s="8" customFormat="1" ht="18" customHeight="1">
      <c r="A54" s="14"/>
      <c r="B54" s="14"/>
      <c r="C54" s="36"/>
      <c r="D54" s="36">
        <v>4117</v>
      </c>
      <c r="E54" s="40" t="s">
        <v>298</v>
      </c>
      <c r="F54" s="37">
        <v>296</v>
      </c>
      <c r="G54" s="150">
        <v>0</v>
      </c>
      <c r="H54" s="60">
        <f t="shared" si="2"/>
        <v>0</v>
      </c>
    </row>
    <row r="55" spans="1:8" s="8" customFormat="1" ht="18" customHeight="1">
      <c r="A55" s="14"/>
      <c r="B55" s="14"/>
      <c r="C55" s="36"/>
      <c r="D55" s="36">
        <v>4119</v>
      </c>
      <c r="E55" s="40" t="s">
        <v>298</v>
      </c>
      <c r="F55" s="37">
        <v>52</v>
      </c>
      <c r="G55" s="150">
        <v>0</v>
      </c>
      <c r="H55" s="60">
        <f t="shared" si="2"/>
        <v>0</v>
      </c>
    </row>
    <row r="56" spans="1:8" s="8" customFormat="1" ht="18" customHeight="1">
      <c r="A56" s="14"/>
      <c r="B56" s="14"/>
      <c r="C56" s="36"/>
      <c r="D56" s="36">
        <v>4127</v>
      </c>
      <c r="E56" s="40" t="s">
        <v>299</v>
      </c>
      <c r="F56" s="37">
        <v>64</v>
      </c>
      <c r="G56" s="150">
        <v>0</v>
      </c>
      <c r="H56" s="60">
        <f t="shared" si="2"/>
        <v>0</v>
      </c>
    </row>
    <row r="57" spans="1:8" s="8" customFormat="1" ht="18" customHeight="1">
      <c r="A57" s="14"/>
      <c r="B57" s="14"/>
      <c r="C57" s="36"/>
      <c r="D57" s="36">
        <v>4129</v>
      </c>
      <c r="E57" s="40" t="s">
        <v>299</v>
      </c>
      <c r="F57" s="37">
        <v>11</v>
      </c>
      <c r="G57" s="150">
        <v>0</v>
      </c>
      <c r="H57" s="60">
        <f t="shared" si="2"/>
        <v>0</v>
      </c>
    </row>
    <row r="58" spans="1:8" s="8" customFormat="1" ht="18" customHeight="1">
      <c r="A58" s="14"/>
      <c r="B58" s="14"/>
      <c r="C58" s="36"/>
      <c r="D58" s="36">
        <v>4177</v>
      </c>
      <c r="E58" s="40" t="s">
        <v>300</v>
      </c>
      <c r="F58" s="11">
        <v>8311</v>
      </c>
      <c r="G58" s="77">
        <v>4559</v>
      </c>
      <c r="H58" s="60">
        <f aca="true" t="shared" si="3" ref="H58:H65">G58/F58</f>
        <v>0.548550114306341</v>
      </c>
    </row>
    <row r="59" spans="1:8" s="8" customFormat="1" ht="18" customHeight="1">
      <c r="A59" s="14"/>
      <c r="B59" s="14"/>
      <c r="C59" s="36"/>
      <c r="D59" s="36">
        <v>4179</v>
      </c>
      <c r="E59" s="40" t="s">
        <v>300</v>
      </c>
      <c r="F59" s="11">
        <v>1644</v>
      </c>
      <c r="G59" s="77">
        <v>981</v>
      </c>
      <c r="H59" s="60">
        <f t="shared" si="3"/>
        <v>0.5967153284671532</v>
      </c>
    </row>
    <row r="60" spans="1:8" s="8" customFormat="1" ht="18" customHeight="1">
      <c r="A60" s="14"/>
      <c r="B60" s="14"/>
      <c r="C60" s="36"/>
      <c r="D60" s="36">
        <v>4217</v>
      </c>
      <c r="E60" s="40" t="s">
        <v>301</v>
      </c>
      <c r="F60" s="11">
        <v>10900</v>
      </c>
      <c r="G60" s="77">
        <v>1013</v>
      </c>
      <c r="H60" s="60">
        <f t="shared" si="3"/>
        <v>0.09293577981651376</v>
      </c>
    </row>
    <row r="61" spans="1:8" s="8" customFormat="1" ht="18" customHeight="1">
      <c r="A61" s="14"/>
      <c r="B61" s="14"/>
      <c r="C61" s="36"/>
      <c r="D61" s="36">
        <v>4219</v>
      </c>
      <c r="E61" s="40" t="s">
        <v>301</v>
      </c>
      <c r="F61" s="11">
        <v>2193</v>
      </c>
      <c r="G61" s="77">
        <v>434</v>
      </c>
      <c r="H61" s="60">
        <f t="shared" si="3"/>
        <v>0.19790241678066575</v>
      </c>
    </row>
    <row r="62" spans="1:8" s="8" customFormat="1" ht="18" customHeight="1">
      <c r="A62" s="14"/>
      <c r="B62" s="14"/>
      <c r="C62" s="36"/>
      <c r="D62" s="36">
        <v>4307</v>
      </c>
      <c r="E62" s="40" t="s">
        <v>292</v>
      </c>
      <c r="F62" s="11">
        <v>86189</v>
      </c>
      <c r="G62" s="77">
        <v>8795</v>
      </c>
      <c r="H62" s="60">
        <f t="shared" si="3"/>
        <v>0.10204318416503266</v>
      </c>
    </row>
    <row r="63" spans="1:8" s="8" customFormat="1" ht="18" customHeight="1">
      <c r="A63" s="14"/>
      <c r="B63" s="14"/>
      <c r="C63" s="36"/>
      <c r="D63" s="36">
        <v>4309</v>
      </c>
      <c r="E63" s="40" t="s">
        <v>292</v>
      </c>
      <c r="F63" s="11">
        <v>16647</v>
      </c>
      <c r="G63" s="77">
        <v>2987</v>
      </c>
      <c r="H63" s="60">
        <f t="shared" si="3"/>
        <v>0.17943172944074007</v>
      </c>
    </row>
    <row r="64" spans="1:8" s="8" customFormat="1" ht="18" customHeight="1">
      <c r="A64" s="14"/>
      <c r="B64" s="14"/>
      <c r="C64" s="36"/>
      <c r="D64" s="36">
        <v>4437</v>
      </c>
      <c r="E64" s="40" t="s">
        <v>312</v>
      </c>
      <c r="F64" s="11">
        <v>716</v>
      </c>
      <c r="G64" s="77">
        <v>354</v>
      </c>
      <c r="H64" s="60">
        <f t="shared" si="3"/>
        <v>0.49441340782122906</v>
      </c>
    </row>
    <row r="65" spans="1:8" s="8" customFormat="1" ht="18" customHeight="1">
      <c r="A65" s="101"/>
      <c r="B65" s="101"/>
      <c r="C65" s="67"/>
      <c r="D65" s="67">
        <v>4439</v>
      </c>
      <c r="E65" s="69" t="s">
        <v>312</v>
      </c>
      <c r="F65" s="12">
        <v>162</v>
      </c>
      <c r="G65" s="133">
        <v>99</v>
      </c>
      <c r="H65" s="61">
        <f t="shared" si="3"/>
        <v>0.6111111111111112</v>
      </c>
    </row>
    <row r="66" spans="1:8" s="8" customFormat="1" ht="18" customHeight="1">
      <c r="A66" s="14" t="s">
        <v>14</v>
      </c>
      <c r="B66" s="14">
        <v>700</v>
      </c>
      <c r="C66" s="14"/>
      <c r="D66" s="14"/>
      <c r="E66" s="9" t="s">
        <v>46</v>
      </c>
      <c r="F66" s="10">
        <f>SUM(F67)</f>
        <v>683000</v>
      </c>
      <c r="G66" s="134">
        <f>SUM(G67)</f>
        <v>253519</v>
      </c>
      <c r="H66" s="63">
        <f>G66/F66</f>
        <v>0.3711844802342606</v>
      </c>
    </row>
    <row r="67" spans="1:8" ht="25.5">
      <c r="A67" s="2"/>
      <c r="B67" s="14"/>
      <c r="C67" s="14">
        <v>70005</v>
      </c>
      <c r="D67" s="14"/>
      <c r="E67" s="9" t="s">
        <v>47</v>
      </c>
      <c r="F67" s="10">
        <f>SUM(F68:F78)</f>
        <v>683000</v>
      </c>
      <c r="G67" s="10">
        <f>SUM(G68:G78)</f>
        <v>253519</v>
      </c>
      <c r="H67" s="63">
        <f>G67/F67</f>
        <v>0.3711844802342606</v>
      </c>
    </row>
    <row r="68" spans="1:8" ht="19.5" customHeight="1">
      <c r="A68" s="2"/>
      <c r="B68" s="14"/>
      <c r="C68" s="14"/>
      <c r="D68" s="36">
        <v>4170</v>
      </c>
      <c r="E68" s="40" t="s">
        <v>300</v>
      </c>
      <c r="F68" s="37">
        <v>5048</v>
      </c>
      <c r="G68" s="150">
        <v>1404</v>
      </c>
      <c r="H68" s="60">
        <f>G68/F68</f>
        <v>0.27812995245641836</v>
      </c>
    </row>
    <row r="69" spans="1:8" ht="19.5" customHeight="1">
      <c r="A69" s="2"/>
      <c r="B69" s="14"/>
      <c r="C69" s="14"/>
      <c r="D69" s="36">
        <v>4210</v>
      </c>
      <c r="E69" s="40" t="s">
        <v>301</v>
      </c>
      <c r="F69" s="37">
        <v>2000</v>
      </c>
      <c r="G69" s="150">
        <v>1341</v>
      </c>
      <c r="H69" s="60">
        <f>G69/F69</f>
        <v>0.6705</v>
      </c>
    </row>
    <row r="70" spans="1:8" ht="19.5" customHeight="1">
      <c r="A70" s="2"/>
      <c r="B70" s="14"/>
      <c r="C70" s="14"/>
      <c r="D70" s="36">
        <v>4240</v>
      </c>
      <c r="E70" s="40" t="s">
        <v>331</v>
      </c>
      <c r="F70" s="37">
        <v>1000</v>
      </c>
      <c r="G70" s="150">
        <v>265</v>
      </c>
      <c r="H70" s="60">
        <f>G70/F70</f>
        <v>0.265</v>
      </c>
    </row>
    <row r="71" spans="1:8" ht="18" customHeight="1">
      <c r="A71" s="2"/>
      <c r="B71" s="2"/>
      <c r="C71" s="2"/>
      <c r="D71" s="2">
        <v>4260</v>
      </c>
      <c r="E71" s="3" t="s">
        <v>304</v>
      </c>
      <c r="F71" s="11">
        <v>276000</v>
      </c>
      <c r="G71" s="77">
        <v>123870</v>
      </c>
      <c r="H71" s="60">
        <f aca="true" t="shared" si="4" ref="H71:H78">G71/F71</f>
        <v>0.44880434782608697</v>
      </c>
    </row>
    <row r="72" spans="1:8" ht="18" customHeight="1">
      <c r="A72" s="2"/>
      <c r="B72" s="2"/>
      <c r="C72" s="2"/>
      <c r="D72" s="2">
        <v>4270</v>
      </c>
      <c r="E72" s="3" t="s">
        <v>305</v>
      </c>
      <c r="F72" s="11">
        <v>70000</v>
      </c>
      <c r="G72" s="77">
        <v>9619</v>
      </c>
      <c r="H72" s="60">
        <f t="shared" si="4"/>
        <v>0.1374142857142857</v>
      </c>
    </row>
    <row r="73" spans="1:8" ht="18" customHeight="1">
      <c r="A73" s="2"/>
      <c r="B73" s="2"/>
      <c r="C73" s="2"/>
      <c r="D73" s="2">
        <v>4300</v>
      </c>
      <c r="E73" s="3" t="s">
        <v>292</v>
      </c>
      <c r="F73" s="11">
        <v>169952</v>
      </c>
      <c r="G73" s="77">
        <v>70586</v>
      </c>
      <c r="H73" s="60">
        <f t="shared" si="4"/>
        <v>0.4153290340802109</v>
      </c>
    </row>
    <row r="74" spans="1:8" ht="25.5">
      <c r="A74" s="2"/>
      <c r="B74" s="2"/>
      <c r="C74" s="2"/>
      <c r="D74" s="17">
        <v>4390</v>
      </c>
      <c r="E74" s="110" t="s">
        <v>358</v>
      </c>
      <c r="F74" s="19">
        <v>124000</v>
      </c>
      <c r="G74" s="145">
        <v>30321</v>
      </c>
      <c r="H74" s="62">
        <f t="shared" si="4"/>
        <v>0.2445241935483871</v>
      </c>
    </row>
    <row r="75" spans="1:8" ht="18" customHeight="1">
      <c r="A75" s="2"/>
      <c r="B75" s="2"/>
      <c r="C75" s="2"/>
      <c r="D75" s="2">
        <v>4430</v>
      </c>
      <c r="E75" s="3" t="s">
        <v>312</v>
      </c>
      <c r="F75" s="11">
        <v>2000</v>
      </c>
      <c r="G75" s="77">
        <v>1032</v>
      </c>
      <c r="H75" s="60">
        <f t="shared" si="4"/>
        <v>0.516</v>
      </c>
    </row>
    <row r="76" spans="1:8" ht="18" customHeight="1">
      <c r="A76" s="2"/>
      <c r="B76" s="2"/>
      <c r="C76" s="2"/>
      <c r="D76" s="2">
        <v>4480</v>
      </c>
      <c r="E76" s="3" t="s">
        <v>314</v>
      </c>
      <c r="F76" s="11">
        <v>19000</v>
      </c>
      <c r="G76" s="77">
        <v>13954</v>
      </c>
      <c r="H76" s="60">
        <f t="shared" si="4"/>
        <v>0.734421052631579</v>
      </c>
    </row>
    <row r="77" spans="1:8" ht="18" customHeight="1">
      <c r="A77" s="2"/>
      <c r="B77" s="2"/>
      <c r="C77" s="2"/>
      <c r="D77" s="2">
        <v>4610</v>
      </c>
      <c r="E77" s="3" t="s">
        <v>318</v>
      </c>
      <c r="F77" s="11">
        <v>9000</v>
      </c>
      <c r="G77" s="77">
        <v>902</v>
      </c>
      <c r="H77" s="60">
        <f t="shared" si="4"/>
        <v>0.10022222222222223</v>
      </c>
    </row>
    <row r="78" spans="1:8" ht="18" customHeight="1">
      <c r="A78" s="15"/>
      <c r="B78" s="15"/>
      <c r="C78" s="15"/>
      <c r="D78" s="15">
        <v>4700</v>
      </c>
      <c r="E78" s="6" t="s">
        <v>316</v>
      </c>
      <c r="F78" s="12">
        <v>5000</v>
      </c>
      <c r="G78" s="133">
        <v>225</v>
      </c>
      <c r="H78" s="61">
        <f t="shared" si="4"/>
        <v>0.045</v>
      </c>
    </row>
    <row r="79" spans="1:8" s="8" customFormat="1" ht="18" customHeight="1">
      <c r="A79" s="14" t="s">
        <v>15</v>
      </c>
      <c r="B79" s="14">
        <v>710</v>
      </c>
      <c r="C79" s="14"/>
      <c r="D79" s="14"/>
      <c r="E79" s="9" t="s">
        <v>48</v>
      </c>
      <c r="F79" s="10">
        <f>F80+F86+F88+F97</f>
        <v>1552127</v>
      </c>
      <c r="G79" s="10">
        <f>G80+G86+G88+G97</f>
        <v>710543</v>
      </c>
      <c r="H79" s="63">
        <f aca="true" t="shared" si="5" ref="H79:H97">G79/F79</f>
        <v>0.4577866373048082</v>
      </c>
    </row>
    <row r="80" spans="1:8" ht="30.75" customHeight="1">
      <c r="A80" s="2"/>
      <c r="B80" s="2"/>
      <c r="C80" s="23">
        <v>71012</v>
      </c>
      <c r="D80" s="23"/>
      <c r="E80" s="9" t="s">
        <v>49</v>
      </c>
      <c r="F80" s="27">
        <f>SUM(F81:F85)</f>
        <v>375261</v>
      </c>
      <c r="G80" s="27">
        <f>SUM(G81:G85)</f>
        <v>185386</v>
      </c>
      <c r="H80" s="65">
        <f t="shared" si="5"/>
        <v>0.494018829561292</v>
      </c>
    </row>
    <row r="81" spans="1:8" ht="18" customHeight="1">
      <c r="A81" s="2"/>
      <c r="B81" s="2"/>
      <c r="C81" s="17"/>
      <c r="D81" s="17">
        <v>4010</v>
      </c>
      <c r="E81" s="3" t="s">
        <v>297</v>
      </c>
      <c r="F81" s="11">
        <v>289350</v>
      </c>
      <c r="G81" s="77">
        <v>132477</v>
      </c>
      <c r="H81" s="62">
        <f t="shared" si="5"/>
        <v>0.4578434421980301</v>
      </c>
    </row>
    <row r="82" spans="1:8" ht="18" customHeight="1">
      <c r="A82" s="2"/>
      <c r="B82" s="2"/>
      <c r="C82" s="17"/>
      <c r="D82" s="17">
        <v>4040</v>
      </c>
      <c r="E82" s="3" t="s">
        <v>296</v>
      </c>
      <c r="F82" s="11">
        <v>23575</v>
      </c>
      <c r="G82" s="77">
        <v>23574</v>
      </c>
      <c r="H82" s="62">
        <f t="shared" si="5"/>
        <v>0.9999575821845175</v>
      </c>
    </row>
    <row r="83" spans="1:8" ht="18" customHeight="1">
      <c r="A83" s="2"/>
      <c r="B83" s="2"/>
      <c r="C83" s="17"/>
      <c r="D83" s="17">
        <v>4110</v>
      </c>
      <c r="E83" s="3" t="s">
        <v>298</v>
      </c>
      <c r="F83" s="11">
        <v>47252</v>
      </c>
      <c r="G83" s="77">
        <v>20874</v>
      </c>
      <c r="H83" s="62">
        <f t="shared" si="5"/>
        <v>0.44175907898078387</v>
      </c>
    </row>
    <row r="84" spans="1:8" ht="18" customHeight="1">
      <c r="A84" s="2"/>
      <c r="B84" s="2"/>
      <c r="C84" s="17"/>
      <c r="D84" s="17">
        <v>4120</v>
      </c>
      <c r="E84" s="3" t="s">
        <v>299</v>
      </c>
      <c r="F84" s="11">
        <v>7667</v>
      </c>
      <c r="G84" s="77">
        <v>2898</v>
      </c>
      <c r="H84" s="62">
        <f t="shared" si="5"/>
        <v>0.377983565931916</v>
      </c>
    </row>
    <row r="85" spans="1:8" ht="18" customHeight="1">
      <c r="A85" s="2"/>
      <c r="B85" s="2"/>
      <c r="C85" s="17"/>
      <c r="D85" s="17">
        <v>4440</v>
      </c>
      <c r="E85" s="3" t="s">
        <v>313</v>
      </c>
      <c r="F85" s="11">
        <v>7417</v>
      </c>
      <c r="G85" s="77">
        <v>5563</v>
      </c>
      <c r="H85" s="62">
        <f t="shared" si="5"/>
        <v>0.7500337063502764</v>
      </c>
    </row>
    <row r="86" spans="1:8" ht="30.75" customHeight="1">
      <c r="A86" s="2"/>
      <c r="B86" s="2"/>
      <c r="C86" s="23">
        <v>71013</v>
      </c>
      <c r="D86" s="23"/>
      <c r="E86" s="9" t="s">
        <v>55</v>
      </c>
      <c r="F86" s="27">
        <f>F87</f>
        <v>145000</v>
      </c>
      <c r="G86" s="135">
        <f>G87</f>
        <v>0</v>
      </c>
      <c r="H86" s="65">
        <f t="shared" si="5"/>
        <v>0</v>
      </c>
    </row>
    <row r="87" spans="1:8" ht="18" customHeight="1">
      <c r="A87" s="2"/>
      <c r="B87" s="2"/>
      <c r="C87" s="17"/>
      <c r="D87" s="17">
        <v>4300</v>
      </c>
      <c r="E87" s="3" t="s">
        <v>292</v>
      </c>
      <c r="F87" s="11">
        <v>145000</v>
      </c>
      <c r="G87" s="77">
        <v>0</v>
      </c>
      <c r="H87" s="65">
        <f t="shared" si="5"/>
        <v>0</v>
      </c>
    </row>
    <row r="88" spans="1:8" ht="25.5">
      <c r="A88" s="2"/>
      <c r="B88" s="2"/>
      <c r="C88" s="14">
        <v>71014</v>
      </c>
      <c r="D88" s="14"/>
      <c r="E88" s="9" t="s">
        <v>50</v>
      </c>
      <c r="F88" s="10">
        <f>F96+F95+F94+F93+F92+F91+F90+F89</f>
        <v>681866</v>
      </c>
      <c r="G88" s="134">
        <f>G96+G95+G94+G93+G92+G91+G90+G89</f>
        <v>343009</v>
      </c>
      <c r="H88" s="63">
        <f t="shared" si="5"/>
        <v>0.503044586473002</v>
      </c>
    </row>
    <row r="89" spans="1:8" ht="19.5" customHeight="1">
      <c r="A89" s="2"/>
      <c r="B89" s="2"/>
      <c r="C89" s="36"/>
      <c r="D89" s="36">
        <v>4210</v>
      </c>
      <c r="E89" s="40" t="s">
        <v>301</v>
      </c>
      <c r="F89" s="37">
        <v>40000</v>
      </c>
      <c r="G89" s="150">
        <v>16312</v>
      </c>
      <c r="H89" s="60">
        <f t="shared" si="5"/>
        <v>0.4078</v>
      </c>
    </row>
    <row r="90" spans="1:8" ht="19.5" customHeight="1">
      <c r="A90" s="2"/>
      <c r="B90" s="2"/>
      <c r="C90" s="36"/>
      <c r="D90" s="36">
        <v>4260</v>
      </c>
      <c r="E90" s="40" t="s">
        <v>304</v>
      </c>
      <c r="F90" s="37">
        <v>20000</v>
      </c>
      <c r="G90" s="150">
        <v>7392</v>
      </c>
      <c r="H90" s="60">
        <f t="shared" si="5"/>
        <v>0.3696</v>
      </c>
    </row>
    <row r="91" spans="1:8" ht="19.5" customHeight="1">
      <c r="A91" s="2"/>
      <c r="B91" s="2"/>
      <c r="C91" s="36"/>
      <c r="D91" s="36">
        <v>4270</v>
      </c>
      <c r="E91" s="40" t="s">
        <v>305</v>
      </c>
      <c r="F91" s="37">
        <v>10000</v>
      </c>
      <c r="G91" s="150">
        <v>1087</v>
      </c>
      <c r="H91" s="60">
        <f t="shared" si="5"/>
        <v>0.1087</v>
      </c>
    </row>
    <row r="92" spans="1:8" ht="19.5" customHeight="1">
      <c r="A92" s="2"/>
      <c r="B92" s="2"/>
      <c r="C92" s="36"/>
      <c r="D92" s="36">
        <v>4300</v>
      </c>
      <c r="E92" s="40" t="s">
        <v>292</v>
      </c>
      <c r="F92" s="37">
        <v>577425</v>
      </c>
      <c r="G92" s="150">
        <v>297950</v>
      </c>
      <c r="H92" s="60">
        <f t="shared" si="5"/>
        <v>0.5159977486253626</v>
      </c>
    </row>
    <row r="93" spans="1:8" ht="19.5" customHeight="1">
      <c r="A93" s="2"/>
      <c r="B93" s="2"/>
      <c r="C93" s="36"/>
      <c r="D93" s="36">
        <v>4370</v>
      </c>
      <c r="E93" s="40" t="s">
        <v>309</v>
      </c>
      <c r="F93" s="37">
        <v>5000</v>
      </c>
      <c r="G93" s="150">
        <v>1827</v>
      </c>
      <c r="H93" s="60">
        <f t="shared" si="5"/>
        <v>0.3654</v>
      </c>
    </row>
    <row r="94" spans="1:8" ht="19.5" customHeight="1">
      <c r="A94" s="2"/>
      <c r="B94" s="2"/>
      <c r="C94" s="36"/>
      <c r="D94" s="36">
        <v>4410</v>
      </c>
      <c r="E94" s="40" t="s">
        <v>311</v>
      </c>
      <c r="F94" s="37">
        <v>1000</v>
      </c>
      <c r="G94" s="150">
        <v>0</v>
      </c>
      <c r="H94" s="60">
        <f t="shared" si="5"/>
        <v>0</v>
      </c>
    </row>
    <row r="95" spans="1:8" ht="19.5" customHeight="1">
      <c r="A95" s="2"/>
      <c r="B95" s="2"/>
      <c r="C95" s="36"/>
      <c r="D95" s="36">
        <v>4700</v>
      </c>
      <c r="E95" s="40" t="s">
        <v>316</v>
      </c>
      <c r="F95" s="37">
        <v>10000</v>
      </c>
      <c r="G95" s="150">
        <v>0</v>
      </c>
      <c r="H95" s="60">
        <f t="shared" si="5"/>
        <v>0</v>
      </c>
    </row>
    <row r="96" spans="1:8" ht="18" customHeight="1">
      <c r="A96" s="2"/>
      <c r="B96" s="2"/>
      <c r="C96" s="2"/>
      <c r="D96" s="2">
        <v>8550</v>
      </c>
      <c r="E96" s="3" t="s">
        <v>90</v>
      </c>
      <c r="F96" s="11">
        <v>18441</v>
      </c>
      <c r="G96" s="77">
        <v>18441</v>
      </c>
      <c r="H96" s="63">
        <f t="shared" si="5"/>
        <v>1</v>
      </c>
    </row>
    <row r="97" spans="1:8" ht="18" customHeight="1">
      <c r="A97" s="2"/>
      <c r="B97" s="2"/>
      <c r="C97" s="14">
        <v>71015</v>
      </c>
      <c r="D97" s="14"/>
      <c r="E97" s="9" t="s">
        <v>51</v>
      </c>
      <c r="F97" s="10">
        <f>SUM(F98:F107)</f>
        <v>350000</v>
      </c>
      <c r="G97" s="10">
        <f>SUM(G98:G107)</f>
        <v>182148</v>
      </c>
      <c r="H97" s="63">
        <f t="shared" si="5"/>
        <v>0.5204228571428572</v>
      </c>
    </row>
    <row r="98" spans="1:8" ht="18" customHeight="1">
      <c r="A98" s="2"/>
      <c r="B98" s="2"/>
      <c r="C98" s="2"/>
      <c r="D98" s="2">
        <v>4010</v>
      </c>
      <c r="E98" s="3" t="s">
        <v>297</v>
      </c>
      <c r="F98" s="11">
        <v>257300</v>
      </c>
      <c r="G98" s="77">
        <v>125725</v>
      </c>
      <c r="H98" s="60">
        <f aca="true" t="shared" si="6" ref="H98:H107">G98/F98</f>
        <v>0.48863194714341235</v>
      </c>
    </row>
    <row r="99" spans="1:8" ht="18" customHeight="1">
      <c r="A99" s="2"/>
      <c r="B99" s="2"/>
      <c r="C99" s="2"/>
      <c r="D99" s="2">
        <v>4040</v>
      </c>
      <c r="E99" s="3" t="s">
        <v>296</v>
      </c>
      <c r="F99" s="11">
        <v>20500</v>
      </c>
      <c r="G99" s="77">
        <v>20493</v>
      </c>
      <c r="H99" s="60">
        <f t="shared" si="6"/>
        <v>0.9996585365853659</v>
      </c>
    </row>
    <row r="100" spans="1:8" ht="18" customHeight="1">
      <c r="A100" s="2"/>
      <c r="B100" s="2"/>
      <c r="C100" s="2"/>
      <c r="D100" s="2">
        <v>4110</v>
      </c>
      <c r="E100" s="3" t="s">
        <v>298</v>
      </c>
      <c r="F100" s="11">
        <v>44300</v>
      </c>
      <c r="G100" s="77">
        <v>23273</v>
      </c>
      <c r="H100" s="60">
        <f t="shared" si="6"/>
        <v>0.5253498871331829</v>
      </c>
    </row>
    <row r="101" spans="1:8" ht="18" customHeight="1">
      <c r="A101" s="2"/>
      <c r="B101" s="2"/>
      <c r="C101" s="2"/>
      <c r="D101" s="2">
        <v>4120</v>
      </c>
      <c r="E101" s="3" t="s">
        <v>299</v>
      </c>
      <c r="F101" s="11">
        <v>5600</v>
      </c>
      <c r="G101" s="77">
        <v>3203</v>
      </c>
      <c r="H101" s="60">
        <f t="shared" si="6"/>
        <v>0.5719642857142857</v>
      </c>
    </row>
    <row r="102" spans="1:8" ht="18" customHeight="1">
      <c r="A102" s="2"/>
      <c r="B102" s="2"/>
      <c r="C102" s="2"/>
      <c r="D102" s="2">
        <v>4210</v>
      </c>
      <c r="E102" s="3" t="s">
        <v>301</v>
      </c>
      <c r="F102" s="11">
        <v>13000</v>
      </c>
      <c r="G102" s="77">
        <v>3433</v>
      </c>
      <c r="H102" s="60">
        <f t="shared" si="6"/>
        <v>0.2640769230769231</v>
      </c>
    </row>
    <row r="103" spans="1:8" ht="18" customHeight="1">
      <c r="A103" s="2"/>
      <c r="B103" s="2"/>
      <c r="C103" s="2"/>
      <c r="D103" s="2">
        <v>4300</v>
      </c>
      <c r="E103" s="3" t="s">
        <v>292</v>
      </c>
      <c r="F103" s="11">
        <v>400</v>
      </c>
      <c r="G103" s="77">
        <v>230</v>
      </c>
      <c r="H103" s="60">
        <f t="shared" si="6"/>
        <v>0.575</v>
      </c>
    </row>
    <row r="104" spans="1:8" ht="18" customHeight="1">
      <c r="A104" s="2"/>
      <c r="B104" s="2"/>
      <c r="C104" s="2"/>
      <c r="D104" s="2">
        <v>4350</v>
      </c>
      <c r="E104" s="3" t="s">
        <v>307</v>
      </c>
      <c r="F104" s="11">
        <v>1200</v>
      </c>
      <c r="G104" s="77">
        <v>594</v>
      </c>
      <c r="H104" s="60">
        <f t="shared" si="6"/>
        <v>0.495</v>
      </c>
    </row>
    <row r="105" spans="1:8" ht="18" customHeight="1">
      <c r="A105" s="2"/>
      <c r="B105" s="2"/>
      <c r="C105" s="2"/>
      <c r="D105" s="2">
        <v>4370</v>
      </c>
      <c r="E105" s="3" t="s">
        <v>309</v>
      </c>
      <c r="F105" s="11">
        <v>2000</v>
      </c>
      <c r="G105" s="77">
        <v>1106</v>
      </c>
      <c r="H105" s="60">
        <f t="shared" si="6"/>
        <v>0.553</v>
      </c>
    </row>
    <row r="106" spans="1:8" ht="18" customHeight="1">
      <c r="A106" s="2"/>
      <c r="B106" s="2"/>
      <c r="C106" s="2"/>
      <c r="D106" s="2">
        <v>4430</v>
      </c>
      <c r="E106" s="3" t="s">
        <v>312</v>
      </c>
      <c r="F106" s="11">
        <v>700</v>
      </c>
      <c r="G106" s="77">
        <v>341</v>
      </c>
      <c r="H106" s="60">
        <f t="shared" si="6"/>
        <v>0.48714285714285716</v>
      </c>
    </row>
    <row r="107" spans="1:8" ht="18" customHeight="1">
      <c r="A107" s="15"/>
      <c r="B107" s="15"/>
      <c r="C107" s="15"/>
      <c r="D107" s="15">
        <v>4440</v>
      </c>
      <c r="E107" s="6" t="s">
        <v>313</v>
      </c>
      <c r="F107" s="12">
        <v>5000</v>
      </c>
      <c r="G107" s="133">
        <v>3750</v>
      </c>
      <c r="H107" s="61">
        <f t="shared" si="6"/>
        <v>0.75</v>
      </c>
    </row>
    <row r="108" spans="1:8" s="8" customFormat="1" ht="18" customHeight="1">
      <c r="A108" s="14" t="s">
        <v>16</v>
      </c>
      <c r="B108" s="14">
        <v>750</v>
      </c>
      <c r="C108" s="14"/>
      <c r="D108" s="14"/>
      <c r="E108" s="9" t="s">
        <v>52</v>
      </c>
      <c r="F108" s="10">
        <f>F109+F116+F132+F168+F178</f>
        <v>8844353</v>
      </c>
      <c r="G108" s="10">
        <f>G109+G116+G132+G168+G178</f>
        <v>3777323</v>
      </c>
      <c r="H108" s="63">
        <f>G108/F108</f>
        <v>0.4270886745474768</v>
      </c>
    </row>
    <row r="109" spans="1:8" ht="18" customHeight="1">
      <c r="A109" s="2"/>
      <c r="B109" s="2"/>
      <c r="C109" s="14">
        <v>75011</v>
      </c>
      <c r="D109" s="14"/>
      <c r="E109" s="9" t="s">
        <v>53</v>
      </c>
      <c r="F109" s="10">
        <f>F110+F111+F112+F113+F114+F115</f>
        <v>225200</v>
      </c>
      <c r="G109" s="10">
        <f>G110+G111+G112+G113+G114+G115</f>
        <v>124200</v>
      </c>
      <c r="H109" s="63">
        <f>G109/F109</f>
        <v>0.5515097690941385</v>
      </c>
    </row>
    <row r="110" spans="1:8" ht="18" customHeight="1">
      <c r="A110" s="2"/>
      <c r="B110" s="2"/>
      <c r="C110" s="2"/>
      <c r="D110" s="2">
        <v>4010</v>
      </c>
      <c r="E110" s="3" t="s">
        <v>297</v>
      </c>
      <c r="F110" s="11">
        <v>160172</v>
      </c>
      <c r="G110" s="77">
        <v>90815</v>
      </c>
      <c r="H110" s="60">
        <f aca="true" t="shared" si="7" ref="H110:H115">G110/F110</f>
        <v>0.5669842419399146</v>
      </c>
    </row>
    <row r="111" spans="1:8" ht="18" customHeight="1">
      <c r="A111" s="2"/>
      <c r="B111" s="2"/>
      <c r="C111" s="2"/>
      <c r="D111" s="2">
        <v>4040</v>
      </c>
      <c r="E111" s="3" t="s">
        <v>296</v>
      </c>
      <c r="F111" s="11">
        <v>8653</v>
      </c>
      <c r="G111" s="77">
        <v>8652</v>
      </c>
      <c r="H111" s="60">
        <f t="shared" si="7"/>
        <v>0.9998844331445741</v>
      </c>
    </row>
    <row r="112" spans="1:8" ht="18" customHeight="1">
      <c r="A112" s="2"/>
      <c r="B112" s="2"/>
      <c r="C112" s="2"/>
      <c r="D112" s="2">
        <v>4110</v>
      </c>
      <c r="E112" s="3" t="s">
        <v>298</v>
      </c>
      <c r="F112" s="11">
        <v>25493</v>
      </c>
      <c r="G112" s="77">
        <v>14372</v>
      </c>
      <c r="H112" s="60">
        <f t="shared" si="7"/>
        <v>0.5637626014984506</v>
      </c>
    </row>
    <row r="113" spans="1:8" ht="18" customHeight="1">
      <c r="A113" s="2"/>
      <c r="B113" s="2"/>
      <c r="C113" s="2"/>
      <c r="D113" s="2">
        <v>4120</v>
      </c>
      <c r="E113" s="3" t="s">
        <v>299</v>
      </c>
      <c r="F113" s="11">
        <v>4136</v>
      </c>
      <c r="G113" s="77">
        <v>2058</v>
      </c>
      <c r="H113" s="60">
        <f t="shared" si="7"/>
        <v>0.4975822050290135</v>
      </c>
    </row>
    <row r="114" spans="1:8" ht="18" customHeight="1">
      <c r="A114" s="2"/>
      <c r="B114" s="2"/>
      <c r="C114" s="2"/>
      <c r="D114" s="2">
        <v>4170</v>
      </c>
      <c r="E114" s="3" t="s">
        <v>300</v>
      </c>
      <c r="F114" s="11">
        <v>23275</v>
      </c>
      <c r="G114" s="77">
        <v>5700</v>
      </c>
      <c r="H114" s="60">
        <f t="shared" si="7"/>
        <v>0.24489795918367346</v>
      </c>
    </row>
    <row r="115" spans="1:8" ht="18" customHeight="1">
      <c r="A115" s="2"/>
      <c r="B115" s="2"/>
      <c r="C115" s="2"/>
      <c r="D115" s="2">
        <v>4440</v>
      </c>
      <c r="E115" s="3" t="s">
        <v>313</v>
      </c>
      <c r="F115" s="11">
        <v>3471</v>
      </c>
      <c r="G115" s="77">
        <v>2603</v>
      </c>
      <c r="H115" s="60">
        <f t="shared" si="7"/>
        <v>0.7499279746470757</v>
      </c>
    </row>
    <row r="116" spans="1:8" ht="18" customHeight="1">
      <c r="A116" s="2"/>
      <c r="B116" s="2"/>
      <c r="C116" s="14">
        <v>75019</v>
      </c>
      <c r="D116" s="14"/>
      <c r="E116" s="9" t="s">
        <v>103</v>
      </c>
      <c r="F116" s="10">
        <f>F117+F118+F119+F120+F121+F122+F123+F125+F126+F127+F129+F130+F131+F124+F128</f>
        <v>430856</v>
      </c>
      <c r="G116" s="10">
        <f>G117+G118+G119+G120+G121+G122+G123+G125+G126+G127+G129+G130+G131+G124+G128</f>
        <v>225198</v>
      </c>
      <c r="H116" s="63">
        <f>G116/F116</f>
        <v>0.5226757895909538</v>
      </c>
    </row>
    <row r="117" spans="1:8" ht="18" customHeight="1">
      <c r="A117" s="2"/>
      <c r="B117" s="2"/>
      <c r="C117" s="2"/>
      <c r="D117" s="2">
        <v>3020</v>
      </c>
      <c r="E117" s="3" t="s">
        <v>295</v>
      </c>
      <c r="F117" s="11">
        <v>160</v>
      </c>
      <c r="G117" s="77">
        <v>40</v>
      </c>
      <c r="H117" s="60">
        <f aca="true" t="shared" si="8" ref="H117:H131">G117/F117</f>
        <v>0.25</v>
      </c>
    </row>
    <row r="118" spans="1:8" ht="18" customHeight="1">
      <c r="A118" s="2"/>
      <c r="B118" s="2"/>
      <c r="C118" s="2"/>
      <c r="D118" s="2">
        <v>3030</v>
      </c>
      <c r="E118" s="3" t="s">
        <v>293</v>
      </c>
      <c r="F118" s="11">
        <v>296615</v>
      </c>
      <c r="G118" s="77">
        <v>154703</v>
      </c>
      <c r="H118" s="60">
        <f t="shared" si="8"/>
        <v>0.521561620282184</v>
      </c>
    </row>
    <row r="119" spans="1:8" ht="18" customHeight="1">
      <c r="A119" s="2"/>
      <c r="B119" s="2"/>
      <c r="C119" s="2"/>
      <c r="D119" s="2">
        <v>4010</v>
      </c>
      <c r="E119" s="3" t="s">
        <v>297</v>
      </c>
      <c r="F119" s="11">
        <v>85350</v>
      </c>
      <c r="G119" s="77">
        <v>41801</v>
      </c>
      <c r="H119" s="60">
        <f t="shared" si="8"/>
        <v>0.48975981253661394</v>
      </c>
    </row>
    <row r="120" spans="1:8" ht="18" customHeight="1">
      <c r="A120" s="2"/>
      <c r="B120" s="2"/>
      <c r="C120" s="2"/>
      <c r="D120" s="2">
        <v>4040</v>
      </c>
      <c r="E120" s="3" t="s">
        <v>296</v>
      </c>
      <c r="F120" s="11">
        <v>6752</v>
      </c>
      <c r="G120" s="77">
        <v>6752</v>
      </c>
      <c r="H120" s="60">
        <f t="shared" si="8"/>
        <v>1</v>
      </c>
    </row>
    <row r="121" spans="1:8" ht="18" customHeight="1">
      <c r="A121" s="2"/>
      <c r="B121" s="2"/>
      <c r="C121" s="2"/>
      <c r="D121" s="2">
        <v>4110</v>
      </c>
      <c r="E121" s="3" t="s">
        <v>298</v>
      </c>
      <c r="F121" s="11">
        <v>13968</v>
      </c>
      <c r="G121" s="77">
        <v>6313</v>
      </c>
      <c r="H121" s="60">
        <f t="shared" si="8"/>
        <v>0.45196162657502864</v>
      </c>
    </row>
    <row r="122" spans="1:8" ht="18" customHeight="1">
      <c r="A122" s="2"/>
      <c r="B122" s="2"/>
      <c r="C122" s="2"/>
      <c r="D122" s="2">
        <v>4120</v>
      </c>
      <c r="E122" s="3" t="s">
        <v>299</v>
      </c>
      <c r="F122" s="11">
        <v>2266</v>
      </c>
      <c r="G122" s="77">
        <v>1022</v>
      </c>
      <c r="H122" s="60">
        <f t="shared" si="8"/>
        <v>0.4510150044130627</v>
      </c>
    </row>
    <row r="123" spans="1:8" ht="18" customHeight="1">
      <c r="A123" s="2"/>
      <c r="B123" s="2"/>
      <c r="C123" s="2"/>
      <c r="D123" s="2">
        <v>4210</v>
      </c>
      <c r="E123" s="3" t="s">
        <v>301</v>
      </c>
      <c r="F123" s="11">
        <v>9863</v>
      </c>
      <c r="G123" s="77">
        <v>5206</v>
      </c>
      <c r="H123" s="60">
        <f t="shared" si="8"/>
        <v>0.5278312886545675</v>
      </c>
    </row>
    <row r="124" spans="1:8" ht="18" customHeight="1">
      <c r="A124" s="2"/>
      <c r="B124" s="2"/>
      <c r="C124" s="2"/>
      <c r="D124" s="2">
        <v>4240</v>
      </c>
      <c r="E124" s="3" t="s">
        <v>331</v>
      </c>
      <c r="F124" s="11">
        <v>500</v>
      </c>
      <c r="G124" s="77">
        <v>492</v>
      </c>
      <c r="H124" s="60">
        <f t="shared" si="8"/>
        <v>0.984</v>
      </c>
    </row>
    <row r="125" spans="1:8" ht="18" customHeight="1">
      <c r="A125" s="2"/>
      <c r="B125" s="2"/>
      <c r="C125" s="2"/>
      <c r="D125" s="2">
        <v>4270</v>
      </c>
      <c r="E125" s="3" t="s">
        <v>305</v>
      </c>
      <c r="F125" s="11">
        <v>5000</v>
      </c>
      <c r="G125" s="77">
        <v>2347</v>
      </c>
      <c r="H125" s="60">
        <f t="shared" si="8"/>
        <v>0.4694</v>
      </c>
    </row>
    <row r="126" spans="1:8" ht="18" customHeight="1">
      <c r="A126" s="2"/>
      <c r="B126" s="2"/>
      <c r="C126" s="2"/>
      <c r="D126" s="2">
        <v>4300</v>
      </c>
      <c r="E126" s="3" t="s">
        <v>292</v>
      </c>
      <c r="F126" s="11">
        <v>1500</v>
      </c>
      <c r="G126" s="77">
        <v>99</v>
      </c>
      <c r="H126" s="60">
        <f t="shared" si="8"/>
        <v>0.066</v>
      </c>
    </row>
    <row r="127" spans="1:8" ht="18" customHeight="1">
      <c r="A127" s="2"/>
      <c r="B127" s="2"/>
      <c r="C127" s="2"/>
      <c r="D127" s="2">
        <v>4370</v>
      </c>
      <c r="E127" s="3" t="s">
        <v>309</v>
      </c>
      <c r="F127" s="11">
        <v>1500</v>
      </c>
      <c r="G127" s="77">
        <v>297</v>
      </c>
      <c r="H127" s="60">
        <f t="shared" si="8"/>
        <v>0.198</v>
      </c>
    </row>
    <row r="128" spans="1:8" ht="25.5">
      <c r="A128" s="2"/>
      <c r="B128" s="2"/>
      <c r="C128" s="2"/>
      <c r="D128" s="2">
        <v>4390</v>
      </c>
      <c r="E128" s="110" t="s">
        <v>358</v>
      </c>
      <c r="F128" s="11">
        <v>3690</v>
      </c>
      <c r="G128" s="77">
        <v>3690</v>
      </c>
      <c r="H128" s="60">
        <f t="shared" si="8"/>
        <v>1</v>
      </c>
    </row>
    <row r="129" spans="1:8" ht="18" customHeight="1">
      <c r="A129" s="2"/>
      <c r="B129" s="2"/>
      <c r="C129" s="2"/>
      <c r="D129" s="2">
        <v>4410</v>
      </c>
      <c r="E129" s="3" t="s">
        <v>311</v>
      </c>
      <c r="F129" s="11">
        <v>500</v>
      </c>
      <c r="G129" s="77">
        <v>42</v>
      </c>
      <c r="H129" s="60">
        <f t="shared" si="8"/>
        <v>0.084</v>
      </c>
    </row>
    <row r="130" spans="1:8" ht="18" customHeight="1">
      <c r="A130" s="2"/>
      <c r="B130" s="2"/>
      <c r="C130" s="2"/>
      <c r="D130" s="2">
        <v>4440</v>
      </c>
      <c r="E130" s="3" t="s">
        <v>313</v>
      </c>
      <c r="F130" s="11">
        <v>2192</v>
      </c>
      <c r="G130" s="77">
        <v>1644</v>
      </c>
      <c r="H130" s="60">
        <f t="shared" si="8"/>
        <v>0.75</v>
      </c>
    </row>
    <row r="131" spans="1:8" ht="18" customHeight="1">
      <c r="A131" s="2"/>
      <c r="B131" s="2"/>
      <c r="C131" s="2"/>
      <c r="D131" s="2">
        <v>4700</v>
      </c>
      <c r="E131" s="3" t="s">
        <v>316</v>
      </c>
      <c r="F131" s="11">
        <v>1000</v>
      </c>
      <c r="G131" s="77">
        <v>750</v>
      </c>
      <c r="H131" s="60">
        <f t="shared" si="8"/>
        <v>0.75</v>
      </c>
    </row>
    <row r="132" spans="1:8" ht="18" customHeight="1">
      <c r="A132" s="2"/>
      <c r="B132" s="2"/>
      <c r="C132" s="14">
        <v>75020</v>
      </c>
      <c r="D132" s="14"/>
      <c r="E132" s="9" t="s">
        <v>54</v>
      </c>
      <c r="F132" s="10">
        <f>SUM(F133:F167)</f>
        <v>8046297</v>
      </c>
      <c r="G132" s="10">
        <f>SUM(G133:G166)</f>
        <v>3416847</v>
      </c>
      <c r="H132" s="63">
        <f>G132/F132</f>
        <v>0.42464838173385844</v>
      </c>
    </row>
    <row r="133" spans="1:8" ht="18" customHeight="1">
      <c r="A133" s="2"/>
      <c r="B133" s="2"/>
      <c r="C133" s="2"/>
      <c r="D133" s="2">
        <v>3020</v>
      </c>
      <c r="E133" s="3" t="s">
        <v>295</v>
      </c>
      <c r="F133" s="11">
        <v>8000</v>
      </c>
      <c r="G133" s="77">
        <v>2450</v>
      </c>
      <c r="H133" s="60">
        <f aca="true" t="shared" si="9" ref="H133:H167">G133/F133</f>
        <v>0.30625</v>
      </c>
    </row>
    <row r="134" spans="1:8" ht="18" customHeight="1">
      <c r="A134" s="2"/>
      <c r="B134" s="2"/>
      <c r="C134" s="2"/>
      <c r="D134" s="2">
        <v>4010</v>
      </c>
      <c r="E134" s="3" t="s">
        <v>297</v>
      </c>
      <c r="F134" s="11">
        <v>3940647</v>
      </c>
      <c r="G134" s="77">
        <v>1750544</v>
      </c>
      <c r="H134" s="60">
        <f t="shared" si="9"/>
        <v>0.4442275595860274</v>
      </c>
    </row>
    <row r="135" spans="1:8" ht="18" customHeight="1">
      <c r="A135" s="2"/>
      <c r="B135" s="2"/>
      <c r="C135" s="2"/>
      <c r="D135" s="2">
        <v>4040</v>
      </c>
      <c r="E135" s="3" t="s">
        <v>296</v>
      </c>
      <c r="F135" s="11">
        <v>296486</v>
      </c>
      <c r="G135" s="77">
        <v>296485</v>
      </c>
      <c r="H135" s="60">
        <f t="shared" si="9"/>
        <v>0.9999966271594611</v>
      </c>
    </row>
    <row r="136" spans="1:8" ht="18" customHeight="1">
      <c r="A136" s="2"/>
      <c r="B136" s="2"/>
      <c r="C136" s="2"/>
      <c r="D136" s="2">
        <v>4110</v>
      </c>
      <c r="E136" s="3" t="s">
        <v>298</v>
      </c>
      <c r="F136" s="11">
        <v>640579</v>
      </c>
      <c r="G136" s="77">
        <v>262913</v>
      </c>
      <c r="H136" s="60">
        <f>G136/F136</f>
        <v>0.4104302513819529</v>
      </c>
    </row>
    <row r="137" spans="1:8" ht="18" customHeight="1">
      <c r="A137" s="2"/>
      <c r="B137" s="2"/>
      <c r="C137" s="2"/>
      <c r="D137" s="2">
        <v>4117</v>
      </c>
      <c r="E137" s="3" t="s">
        <v>298</v>
      </c>
      <c r="F137" s="11">
        <v>6840</v>
      </c>
      <c r="G137" s="77">
        <v>3967</v>
      </c>
      <c r="H137" s="60">
        <f>G137/F137</f>
        <v>0.5799707602339181</v>
      </c>
    </row>
    <row r="138" spans="1:8" ht="18" customHeight="1">
      <c r="A138" s="2"/>
      <c r="B138" s="2"/>
      <c r="C138" s="2"/>
      <c r="D138" s="2">
        <v>4119</v>
      </c>
      <c r="E138" s="3" t="s">
        <v>298</v>
      </c>
      <c r="F138" s="11">
        <v>315</v>
      </c>
      <c r="G138" s="77">
        <v>183</v>
      </c>
      <c r="H138" s="60">
        <f>G138/F138</f>
        <v>0.580952380952381</v>
      </c>
    </row>
    <row r="139" spans="1:8" ht="18" customHeight="1">
      <c r="A139" s="2"/>
      <c r="B139" s="2"/>
      <c r="C139" s="2"/>
      <c r="D139" s="2">
        <v>4120</v>
      </c>
      <c r="E139" s="3" t="s">
        <v>299</v>
      </c>
      <c r="F139" s="11">
        <v>103935</v>
      </c>
      <c r="G139" s="77">
        <v>29009</v>
      </c>
      <c r="H139" s="60">
        <f t="shared" si="9"/>
        <v>0.27910713426660894</v>
      </c>
    </row>
    <row r="140" spans="1:8" ht="18" customHeight="1">
      <c r="A140" s="2"/>
      <c r="B140" s="2"/>
      <c r="C140" s="2"/>
      <c r="D140" s="2">
        <v>4127</v>
      </c>
      <c r="E140" s="3" t="s">
        <v>299</v>
      </c>
      <c r="F140" s="11">
        <v>1110</v>
      </c>
      <c r="G140" s="77">
        <v>641</v>
      </c>
      <c r="H140" s="60">
        <f t="shared" si="9"/>
        <v>0.5774774774774775</v>
      </c>
    </row>
    <row r="141" spans="1:8" ht="18" customHeight="1">
      <c r="A141" s="2"/>
      <c r="B141" s="2"/>
      <c r="C141" s="2"/>
      <c r="D141" s="2">
        <v>4129</v>
      </c>
      <c r="E141" s="3" t="s">
        <v>299</v>
      </c>
      <c r="F141" s="11">
        <v>51</v>
      </c>
      <c r="G141" s="77">
        <v>30</v>
      </c>
      <c r="H141" s="60">
        <f t="shared" si="9"/>
        <v>0.5882352941176471</v>
      </c>
    </row>
    <row r="142" spans="1:8" ht="18" customHeight="1">
      <c r="A142" s="2"/>
      <c r="B142" s="2"/>
      <c r="C142" s="2"/>
      <c r="D142" s="2">
        <v>4170</v>
      </c>
      <c r="E142" s="3" t="s">
        <v>300</v>
      </c>
      <c r="F142" s="11">
        <v>30000</v>
      </c>
      <c r="G142" s="77">
        <v>8954</v>
      </c>
      <c r="H142" s="60">
        <f t="shared" si="9"/>
        <v>0.29846666666666666</v>
      </c>
    </row>
    <row r="143" spans="1:8" ht="18" customHeight="1">
      <c r="A143" s="2"/>
      <c r="B143" s="2"/>
      <c r="C143" s="2"/>
      <c r="D143" s="2">
        <v>4177</v>
      </c>
      <c r="E143" s="3" t="s">
        <v>300</v>
      </c>
      <c r="F143" s="11">
        <v>73306</v>
      </c>
      <c r="G143" s="77">
        <v>43189</v>
      </c>
      <c r="H143" s="60">
        <f t="shared" si="9"/>
        <v>0.5891605052792405</v>
      </c>
    </row>
    <row r="144" spans="1:8" ht="18" customHeight="1">
      <c r="A144" s="2"/>
      <c r="B144" s="2"/>
      <c r="C144" s="2"/>
      <c r="D144" s="2">
        <v>4179</v>
      </c>
      <c r="E144" s="3" t="s">
        <v>300</v>
      </c>
      <c r="F144" s="11">
        <v>3380</v>
      </c>
      <c r="G144" s="77">
        <v>1991</v>
      </c>
      <c r="H144" s="60">
        <f t="shared" si="9"/>
        <v>0.5890532544378698</v>
      </c>
    </row>
    <row r="145" spans="1:8" ht="18" customHeight="1">
      <c r="A145" s="2"/>
      <c r="B145" s="2"/>
      <c r="C145" s="2"/>
      <c r="D145" s="2">
        <v>4210</v>
      </c>
      <c r="E145" s="3" t="s">
        <v>301</v>
      </c>
      <c r="F145" s="11">
        <v>750000</v>
      </c>
      <c r="G145" s="77">
        <v>401367</v>
      </c>
      <c r="H145" s="60">
        <f t="shared" si="9"/>
        <v>0.535156</v>
      </c>
    </row>
    <row r="146" spans="1:8" ht="18" customHeight="1">
      <c r="A146" s="2"/>
      <c r="B146" s="2"/>
      <c r="C146" s="2"/>
      <c r="D146" s="2">
        <v>4240</v>
      </c>
      <c r="E146" s="3" t="s">
        <v>331</v>
      </c>
      <c r="F146" s="11">
        <v>35000</v>
      </c>
      <c r="G146" s="77">
        <v>10220</v>
      </c>
      <c r="H146" s="60">
        <f t="shared" si="9"/>
        <v>0.292</v>
      </c>
    </row>
    <row r="147" spans="1:8" ht="18" customHeight="1">
      <c r="A147" s="2"/>
      <c r="B147" s="2"/>
      <c r="C147" s="2"/>
      <c r="D147" s="2">
        <v>4260</v>
      </c>
      <c r="E147" s="3" t="s">
        <v>304</v>
      </c>
      <c r="F147" s="11">
        <v>130000</v>
      </c>
      <c r="G147" s="77">
        <v>69508</v>
      </c>
      <c r="H147" s="60">
        <f t="shared" si="9"/>
        <v>0.534676923076923</v>
      </c>
    </row>
    <row r="148" spans="1:8" ht="18" customHeight="1">
      <c r="A148" s="2"/>
      <c r="B148" s="2"/>
      <c r="C148" s="2"/>
      <c r="D148" s="2">
        <v>4270</v>
      </c>
      <c r="E148" s="3" t="s">
        <v>305</v>
      </c>
      <c r="F148" s="11">
        <v>40000</v>
      </c>
      <c r="G148" s="77">
        <v>32908</v>
      </c>
      <c r="H148" s="60">
        <f t="shared" si="9"/>
        <v>0.8227</v>
      </c>
    </row>
    <row r="149" spans="1:8" ht="18" customHeight="1">
      <c r="A149" s="2"/>
      <c r="B149" s="2"/>
      <c r="C149" s="2"/>
      <c r="D149" s="2">
        <v>4280</v>
      </c>
      <c r="E149" s="3" t="s">
        <v>306</v>
      </c>
      <c r="F149" s="11">
        <v>5000</v>
      </c>
      <c r="G149" s="77">
        <v>1427</v>
      </c>
      <c r="H149" s="60">
        <f t="shared" si="9"/>
        <v>0.2854</v>
      </c>
    </row>
    <row r="150" spans="1:8" ht="18" customHeight="1">
      <c r="A150" s="2"/>
      <c r="B150" s="2"/>
      <c r="C150" s="2"/>
      <c r="D150" s="2">
        <v>4300</v>
      </c>
      <c r="E150" s="3" t="s">
        <v>292</v>
      </c>
      <c r="F150" s="11">
        <v>559658</v>
      </c>
      <c r="G150" s="77">
        <v>207707</v>
      </c>
      <c r="H150" s="60">
        <f t="shared" si="9"/>
        <v>0.37113201276493857</v>
      </c>
    </row>
    <row r="151" spans="1:8" ht="18" customHeight="1">
      <c r="A151" s="2"/>
      <c r="B151" s="2"/>
      <c r="C151" s="2"/>
      <c r="D151" s="2">
        <v>4307</v>
      </c>
      <c r="E151" s="3" t="s">
        <v>292</v>
      </c>
      <c r="F151" s="11">
        <v>186605</v>
      </c>
      <c r="G151" s="77">
        <v>128216</v>
      </c>
      <c r="H151" s="60">
        <f t="shared" si="9"/>
        <v>0.6870984164411458</v>
      </c>
    </row>
    <row r="152" spans="1:8" ht="18" customHeight="1">
      <c r="A152" s="2"/>
      <c r="B152" s="2"/>
      <c r="C152" s="2"/>
      <c r="D152" s="2">
        <v>4309</v>
      </c>
      <c r="E152" s="3" t="s">
        <v>292</v>
      </c>
      <c r="F152" s="11">
        <v>8603</v>
      </c>
      <c r="G152" s="77">
        <v>5911</v>
      </c>
      <c r="H152" s="60">
        <f t="shared" si="9"/>
        <v>0.6870859002673486</v>
      </c>
    </row>
    <row r="153" spans="1:8" ht="18" customHeight="1">
      <c r="A153" s="2"/>
      <c r="B153" s="2"/>
      <c r="C153" s="2"/>
      <c r="D153" s="2">
        <v>4350</v>
      </c>
      <c r="E153" s="3" t="s">
        <v>307</v>
      </c>
      <c r="F153" s="11">
        <v>10000</v>
      </c>
      <c r="G153" s="77">
        <v>1793</v>
      </c>
      <c r="H153" s="60">
        <f t="shared" si="9"/>
        <v>0.1793</v>
      </c>
    </row>
    <row r="154" spans="1:8" ht="18" customHeight="1">
      <c r="A154" s="2"/>
      <c r="B154" s="2"/>
      <c r="C154" s="2"/>
      <c r="D154" s="2">
        <v>4360</v>
      </c>
      <c r="E154" s="3" t="s">
        <v>308</v>
      </c>
      <c r="F154" s="11">
        <v>20000</v>
      </c>
      <c r="G154" s="77">
        <v>7112</v>
      </c>
      <c r="H154" s="60">
        <f t="shared" si="9"/>
        <v>0.3556</v>
      </c>
    </row>
    <row r="155" spans="1:8" ht="18" customHeight="1">
      <c r="A155" s="2"/>
      <c r="B155" s="2"/>
      <c r="C155" s="2"/>
      <c r="D155" s="2">
        <v>4370</v>
      </c>
      <c r="E155" s="3" t="s">
        <v>309</v>
      </c>
      <c r="F155" s="11">
        <v>60000</v>
      </c>
      <c r="G155" s="77">
        <v>33275</v>
      </c>
      <c r="H155" s="60">
        <f t="shared" si="9"/>
        <v>0.5545833333333333</v>
      </c>
    </row>
    <row r="156" spans="1:8" ht="18" customHeight="1">
      <c r="A156" s="2"/>
      <c r="B156" s="2"/>
      <c r="C156" s="2"/>
      <c r="D156" s="2">
        <v>4380</v>
      </c>
      <c r="E156" s="3" t="s">
        <v>383</v>
      </c>
      <c r="F156" s="11">
        <v>500</v>
      </c>
      <c r="G156" s="77">
        <v>165</v>
      </c>
      <c r="H156" s="60">
        <f>G156/F156</f>
        <v>0.33</v>
      </c>
    </row>
    <row r="157" spans="1:8" ht="18" customHeight="1">
      <c r="A157" s="2"/>
      <c r="B157" s="2"/>
      <c r="C157" s="2"/>
      <c r="D157" s="2">
        <v>4390</v>
      </c>
      <c r="E157" s="3" t="s">
        <v>319</v>
      </c>
      <c r="F157" s="11">
        <v>3000</v>
      </c>
      <c r="G157" s="77">
        <v>0</v>
      </c>
      <c r="H157" s="60">
        <f t="shared" si="9"/>
        <v>0</v>
      </c>
    </row>
    <row r="158" spans="1:8" ht="18" customHeight="1">
      <c r="A158" s="2"/>
      <c r="B158" s="2"/>
      <c r="C158" s="2"/>
      <c r="D158" s="2">
        <v>4400</v>
      </c>
      <c r="E158" s="3" t="s">
        <v>385</v>
      </c>
      <c r="F158" s="11">
        <v>1300</v>
      </c>
      <c r="G158" s="77">
        <v>0</v>
      </c>
      <c r="H158" s="60">
        <f>G158/F158</f>
        <v>0</v>
      </c>
    </row>
    <row r="159" spans="1:8" ht="18" customHeight="1">
      <c r="A159" s="2"/>
      <c r="B159" s="2"/>
      <c r="C159" s="2"/>
      <c r="D159" s="2">
        <v>4410</v>
      </c>
      <c r="E159" s="3" t="s">
        <v>311</v>
      </c>
      <c r="F159" s="11">
        <v>15000</v>
      </c>
      <c r="G159" s="77">
        <v>5334</v>
      </c>
      <c r="H159" s="60">
        <f t="shared" si="9"/>
        <v>0.3556</v>
      </c>
    </row>
    <row r="160" spans="1:8" ht="18" customHeight="1">
      <c r="A160" s="2"/>
      <c r="B160" s="2"/>
      <c r="C160" s="2"/>
      <c r="D160" s="2">
        <v>4420</v>
      </c>
      <c r="E160" s="3" t="s">
        <v>320</v>
      </c>
      <c r="F160" s="11">
        <v>3000</v>
      </c>
      <c r="G160" s="77">
        <v>1555</v>
      </c>
      <c r="H160" s="60">
        <f t="shared" si="9"/>
        <v>0.5183333333333333</v>
      </c>
    </row>
    <row r="161" spans="1:8" ht="18" customHeight="1">
      <c r="A161" s="2"/>
      <c r="B161" s="2"/>
      <c r="C161" s="2"/>
      <c r="D161" s="2">
        <v>4430</v>
      </c>
      <c r="E161" s="3" t="s">
        <v>312</v>
      </c>
      <c r="F161" s="11">
        <v>60000</v>
      </c>
      <c r="G161" s="77">
        <v>25417</v>
      </c>
      <c r="H161" s="60">
        <f t="shared" si="9"/>
        <v>0.42361666666666664</v>
      </c>
    </row>
    <row r="162" spans="1:8" ht="18" customHeight="1">
      <c r="A162" s="2"/>
      <c r="B162" s="2"/>
      <c r="C162" s="2"/>
      <c r="D162" s="2">
        <v>4440</v>
      </c>
      <c r="E162" s="3" t="s">
        <v>313</v>
      </c>
      <c r="F162" s="11">
        <v>91982</v>
      </c>
      <c r="G162" s="77">
        <v>68986</v>
      </c>
      <c r="H162" s="60">
        <f t="shared" si="9"/>
        <v>0.7499945641538562</v>
      </c>
    </row>
    <row r="163" spans="1:8" ht="18" customHeight="1">
      <c r="A163" s="2"/>
      <c r="B163" s="2"/>
      <c r="C163" s="2"/>
      <c r="D163" s="2">
        <v>4530</v>
      </c>
      <c r="E163" s="3" t="s">
        <v>321</v>
      </c>
      <c r="F163" s="11">
        <v>20000</v>
      </c>
      <c r="G163" s="77">
        <v>9251</v>
      </c>
      <c r="H163" s="60">
        <f t="shared" si="9"/>
        <v>0.46255</v>
      </c>
    </row>
    <row r="164" spans="1:8" ht="18" customHeight="1">
      <c r="A164" s="2"/>
      <c r="B164" s="2"/>
      <c r="C164" s="2"/>
      <c r="D164" s="2">
        <v>4610</v>
      </c>
      <c r="E164" s="3" t="s">
        <v>318</v>
      </c>
      <c r="F164" s="11">
        <v>5000</v>
      </c>
      <c r="G164" s="77">
        <v>0</v>
      </c>
      <c r="H164" s="60">
        <f t="shared" si="9"/>
        <v>0</v>
      </c>
    </row>
    <row r="165" spans="1:8" ht="18" customHeight="1">
      <c r="A165" s="2"/>
      <c r="B165" s="2"/>
      <c r="C165" s="2"/>
      <c r="D165" s="2">
        <v>4700</v>
      </c>
      <c r="E165" s="3" t="s">
        <v>316</v>
      </c>
      <c r="F165" s="11">
        <v>30000</v>
      </c>
      <c r="G165" s="77">
        <v>6339</v>
      </c>
      <c r="H165" s="60">
        <f t="shared" si="9"/>
        <v>0.2113</v>
      </c>
    </row>
    <row r="166" spans="1:8" ht="18" customHeight="1">
      <c r="A166" s="2"/>
      <c r="B166" s="2"/>
      <c r="C166" s="2"/>
      <c r="D166" s="2">
        <v>6050</v>
      </c>
      <c r="E166" s="3" t="s">
        <v>317</v>
      </c>
      <c r="F166" s="11">
        <v>500000</v>
      </c>
      <c r="G166" s="77">
        <v>0</v>
      </c>
      <c r="H166" s="60">
        <f t="shared" si="9"/>
        <v>0</v>
      </c>
    </row>
    <row r="167" spans="1:8" ht="38.25">
      <c r="A167" s="2"/>
      <c r="B167" s="2"/>
      <c r="C167" s="2"/>
      <c r="D167" s="17">
        <v>6610</v>
      </c>
      <c r="E167" s="110" t="s">
        <v>359</v>
      </c>
      <c r="F167" s="19">
        <v>407000</v>
      </c>
      <c r="G167" s="145">
        <v>0</v>
      </c>
      <c r="H167" s="62">
        <f t="shared" si="9"/>
        <v>0</v>
      </c>
    </row>
    <row r="168" spans="1:8" ht="18" customHeight="1">
      <c r="A168" s="2"/>
      <c r="B168" s="2"/>
      <c r="C168" s="14">
        <v>75045</v>
      </c>
      <c r="D168" s="14"/>
      <c r="E168" s="9" t="s">
        <v>337</v>
      </c>
      <c r="F168" s="10">
        <f>SUM(F169:F177)</f>
        <v>42000</v>
      </c>
      <c r="G168" s="10">
        <f>SUM(G169:G177)</f>
        <v>4002</v>
      </c>
      <c r="H168" s="63">
        <f>G168/F168</f>
        <v>0.09528571428571428</v>
      </c>
    </row>
    <row r="169" spans="1:8" ht="18" customHeight="1">
      <c r="A169" s="2"/>
      <c r="B169" s="2"/>
      <c r="C169" s="2"/>
      <c r="D169" s="2">
        <v>4110</v>
      </c>
      <c r="E169" s="3" t="s">
        <v>298</v>
      </c>
      <c r="F169" s="11">
        <v>1400</v>
      </c>
      <c r="G169" s="77">
        <v>0</v>
      </c>
      <c r="H169" s="60">
        <f aca="true" t="shared" si="10" ref="H169:H177">G169/F169</f>
        <v>0</v>
      </c>
    </row>
    <row r="170" spans="1:8" ht="18" customHeight="1">
      <c r="A170" s="2"/>
      <c r="B170" s="2"/>
      <c r="C170" s="2"/>
      <c r="D170" s="2">
        <v>4120</v>
      </c>
      <c r="E170" s="3" t="s">
        <v>299</v>
      </c>
      <c r="F170" s="11">
        <v>250</v>
      </c>
      <c r="G170" s="77">
        <v>0</v>
      </c>
      <c r="H170" s="60">
        <f t="shared" si="10"/>
        <v>0</v>
      </c>
    </row>
    <row r="171" spans="1:8" ht="18" customHeight="1">
      <c r="A171" s="2"/>
      <c r="B171" s="2"/>
      <c r="C171" s="2"/>
      <c r="D171" s="2">
        <v>4170</v>
      </c>
      <c r="E171" s="3" t="s">
        <v>300</v>
      </c>
      <c r="F171" s="11">
        <v>15260</v>
      </c>
      <c r="G171" s="77">
        <v>0</v>
      </c>
      <c r="H171" s="60">
        <f t="shared" si="10"/>
        <v>0</v>
      </c>
    </row>
    <row r="172" spans="1:8" ht="18" customHeight="1">
      <c r="A172" s="2"/>
      <c r="B172" s="2"/>
      <c r="C172" s="2"/>
      <c r="D172" s="2">
        <v>4210</v>
      </c>
      <c r="E172" s="3" t="s">
        <v>301</v>
      </c>
      <c r="F172" s="11">
        <v>9740</v>
      </c>
      <c r="G172" s="77">
        <v>2738</v>
      </c>
      <c r="H172" s="60">
        <f t="shared" si="10"/>
        <v>0.2811088295687885</v>
      </c>
    </row>
    <row r="173" spans="1:8" ht="18" customHeight="1">
      <c r="A173" s="2"/>
      <c r="B173" s="2"/>
      <c r="C173" s="2"/>
      <c r="D173" s="2">
        <v>4270</v>
      </c>
      <c r="E173" s="3" t="s">
        <v>305</v>
      </c>
      <c r="F173" s="11">
        <v>650</v>
      </c>
      <c r="G173" s="77">
        <v>0</v>
      </c>
      <c r="H173" s="60">
        <f t="shared" si="10"/>
        <v>0</v>
      </c>
    </row>
    <row r="174" spans="1:8" ht="18" customHeight="1">
      <c r="A174" s="2"/>
      <c r="B174" s="2"/>
      <c r="C174" s="2"/>
      <c r="D174" s="2">
        <v>4280</v>
      </c>
      <c r="E174" s="3" t="s">
        <v>306</v>
      </c>
      <c r="F174" s="11">
        <v>8740</v>
      </c>
      <c r="G174" s="77">
        <v>0</v>
      </c>
      <c r="H174" s="60">
        <f t="shared" si="10"/>
        <v>0</v>
      </c>
    </row>
    <row r="175" spans="1:8" ht="18" customHeight="1">
      <c r="A175" s="2"/>
      <c r="B175" s="2"/>
      <c r="C175" s="2"/>
      <c r="D175" s="2">
        <v>4300</v>
      </c>
      <c r="E175" s="3" t="s">
        <v>292</v>
      </c>
      <c r="F175" s="11">
        <v>3160</v>
      </c>
      <c r="G175" s="77">
        <v>1264</v>
      </c>
      <c r="H175" s="60">
        <f t="shared" si="10"/>
        <v>0.4</v>
      </c>
    </row>
    <row r="176" spans="1:8" ht="18" customHeight="1">
      <c r="A176" s="2"/>
      <c r="B176" s="2"/>
      <c r="C176" s="2"/>
      <c r="D176" s="2">
        <v>4370</v>
      </c>
      <c r="E176" s="3" t="s">
        <v>309</v>
      </c>
      <c r="F176" s="11">
        <v>350</v>
      </c>
      <c r="G176" s="77">
        <v>0</v>
      </c>
      <c r="H176" s="60">
        <f t="shared" si="10"/>
        <v>0</v>
      </c>
    </row>
    <row r="177" spans="1:8" ht="18" customHeight="1">
      <c r="A177" s="2"/>
      <c r="B177" s="2"/>
      <c r="C177" s="2"/>
      <c r="D177" s="2">
        <v>4400</v>
      </c>
      <c r="E177" s="3" t="s">
        <v>385</v>
      </c>
      <c r="F177" s="11">
        <v>2450</v>
      </c>
      <c r="G177" s="77">
        <v>0</v>
      </c>
      <c r="H177" s="60">
        <f t="shared" si="10"/>
        <v>0</v>
      </c>
    </row>
    <row r="178" spans="1:8" ht="25.5">
      <c r="A178" s="2"/>
      <c r="B178" s="2"/>
      <c r="C178" s="14">
        <v>75075</v>
      </c>
      <c r="D178" s="14"/>
      <c r="E178" s="9" t="s">
        <v>104</v>
      </c>
      <c r="F178" s="27">
        <f>SUM(F181:F184)</f>
        <v>100000</v>
      </c>
      <c r="G178" s="27">
        <f>SUM(G181:G184)</f>
        <v>7076</v>
      </c>
      <c r="H178" s="65">
        <f aca="true" t="shared" si="11" ref="H178:H193">G178/F178</f>
        <v>0.07076</v>
      </c>
    </row>
    <row r="179" spans="1:8" s="8" customFormat="1" ht="18" customHeight="1" hidden="1">
      <c r="A179" s="14" t="s">
        <v>16</v>
      </c>
      <c r="B179" s="14">
        <v>752</v>
      </c>
      <c r="C179" s="14"/>
      <c r="D179" s="14"/>
      <c r="E179" s="9" t="s">
        <v>56</v>
      </c>
      <c r="F179" s="10">
        <f>SUM(F180)</f>
        <v>1200</v>
      </c>
      <c r="G179" s="134">
        <f>SUM(G180)</f>
        <v>0</v>
      </c>
      <c r="H179" s="63">
        <f t="shared" si="11"/>
        <v>0</v>
      </c>
    </row>
    <row r="180" spans="1:8" ht="18" customHeight="1" hidden="1">
      <c r="A180" s="2"/>
      <c r="B180" s="2"/>
      <c r="C180" s="2">
        <v>75212</v>
      </c>
      <c r="D180" s="2"/>
      <c r="E180" s="3" t="s">
        <v>57</v>
      </c>
      <c r="F180" s="11">
        <v>1200</v>
      </c>
      <c r="G180" s="136">
        <v>0</v>
      </c>
      <c r="H180" s="60">
        <f t="shared" si="11"/>
        <v>0</v>
      </c>
    </row>
    <row r="181" spans="1:8" ht="18" customHeight="1">
      <c r="A181" s="2"/>
      <c r="B181" s="2"/>
      <c r="C181" s="2"/>
      <c r="D181" s="2">
        <v>4170</v>
      </c>
      <c r="E181" s="3" t="s">
        <v>300</v>
      </c>
      <c r="F181" s="11">
        <v>20000</v>
      </c>
      <c r="G181" s="77">
        <v>0</v>
      </c>
      <c r="H181" s="62">
        <f t="shared" si="11"/>
        <v>0</v>
      </c>
    </row>
    <row r="182" spans="1:8" ht="18" customHeight="1">
      <c r="A182" s="2"/>
      <c r="B182" s="2"/>
      <c r="C182" s="2"/>
      <c r="D182" s="2">
        <v>4210</v>
      </c>
      <c r="E182" s="3" t="s">
        <v>301</v>
      </c>
      <c r="F182" s="11">
        <v>38000</v>
      </c>
      <c r="G182" s="77">
        <v>2254</v>
      </c>
      <c r="H182" s="62">
        <f t="shared" si="11"/>
        <v>0.05931578947368421</v>
      </c>
    </row>
    <row r="183" spans="1:8" ht="18" customHeight="1">
      <c r="A183" s="2"/>
      <c r="B183" s="2"/>
      <c r="C183" s="2"/>
      <c r="D183" s="2">
        <v>4240</v>
      </c>
      <c r="E183" s="3" t="s">
        <v>331</v>
      </c>
      <c r="F183" s="11">
        <v>2000</v>
      </c>
      <c r="G183" s="77">
        <v>88</v>
      </c>
      <c r="H183" s="62"/>
    </row>
    <row r="184" spans="1:8" ht="18" customHeight="1">
      <c r="A184" s="15"/>
      <c r="B184" s="15"/>
      <c r="C184" s="15"/>
      <c r="D184" s="15">
        <v>4300</v>
      </c>
      <c r="E184" s="6" t="s">
        <v>292</v>
      </c>
      <c r="F184" s="12">
        <v>40000</v>
      </c>
      <c r="G184" s="133">
        <v>4734</v>
      </c>
      <c r="H184" s="59">
        <f t="shared" si="11"/>
        <v>0.11835</v>
      </c>
    </row>
    <row r="185" spans="1:8" ht="18" customHeight="1">
      <c r="A185" s="14" t="s">
        <v>77</v>
      </c>
      <c r="B185" s="14">
        <v>752</v>
      </c>
      <c r="C185" s="14"/>
      <c r="D185" s="14"/>
      <c r="E185" s="9" t="s">
        <v>56</v>
      </c>
      <c r="F185" s="10">
        <f>F186</f>
        <v>1500</v>
      </c>
      <c r="G185" s="10">
        <f>G186</f>
        <v>940</v>
      </c>
      <c r="H185" s="63">
        <f>G185/F185</f>
        <v>0.6266666666666667</v>
      </c>
    </row>
    <row r="186" spans="1:8" ht="18" customHeight="1">
      <c r="A186" s="14"/>
      <c r="B186" s="14"/>
      <c r="C186" s="14">
        <v>75212</v>
      </c>
      <c r="D186" s="14"/>
      <c r="E186" s="9" t="s">
        <v>57</v>
      </c>
      <c r="F186" s="10">
        <f>F188+F190+F187+F189</f>
        <v>1500</v>
      </c>
      <c r="G186" s="10">
        <f>G188+G190+G187+G189</f>
        <v>940</v>
      </c>
      <c r="H186" s="63">
        <f>G186/F186</f>
        <v>0.6266666666666667</v>
      </c>
    </row>
    <row r="187" spans="1:8" ht="18" customHeight="1">
      <c r="A187" s="36"/>
      <c r="B187" s="36"/>
      <c r="C187" s="36"/>
      <c r="D187" s="36">
        <v>4170</v>
      </c>
      <c r="E187" s="40" t="s">
        <v>300</v>
      </c>
      <c r="F187" s="37">
        <v>300</v>
      </c>
      <c r="G187" s="150">
        <v>300</v>
      </c>
      <c r="H187" s="60"/>
    </row>
    <row r="188" spans="1:8" ht="18" customHeight="1">
      <c r="A188" s="2"/>
      <c r="B188" s="2"/>
      <c r="C188" s="2"/>
      <c r="D188" s="2">
        <v>4210</v>
      </c>
      <c r="E188" s="3" t="s">
        <v>301</v>
      </c>
      <c r="F188" s="11">
        <v>59</v>
      </c>
      <c r="G188" s="32">
        <v>0</v>
      </c>
      <c r="H188" s="62">
        <f t="shared" si="11"/>
        <v>0</v>
      </c>
    </row>
    <row r="189" spans="1:8" ht="18" customHeight="1">
      <c r="A189" s="2"/>
      <c r="B189" s="2"/>
      <c r="C189" s="2"/>
      <c r="D189" s="2">
        <v>4240</v>
      </c>
      <c r="E189" s="3" t="s">
        <v>331</v>
      </c>
      <c r="F189" s="11">
        <v>241</v>
      </c>
      <c r="G189" s="32">
        <v>240</v>
      </c>
      <c r="H189" s="62"/>
    </row>
    <row r="190" spans="1:8" ht="25.5">
      <c r="A190" s="15"/>
      <c r="B190" s="16"/>
      <c r="C190" s="16"/>
      <c r="D190" s="16">
        <v>4700</v>
      </c>
      <c r="E190" s="130" t="s">
        <v>360</v>
      </c>
      <c r="F190" s="18">
        <v>900</v>
      </c>
      <c r="G190" s="144">
        <v>400</v>
      </c>
      <c r="H190" s="59">
        <f t="shared" si="11"/>
        <v>0.4444444444444444</v>
      </c>
    </row>
    <row r="191" spans="1:8" s="8" customFormat="1" ht="30.75" customHeight="1">
      <c r="A191" s="23" t="s">
        <v>78</v>
      </c>
      <c r="B191" s="23">
        <v>754</v>
      </c>
      <c r="C191" s="14"/>
      <c r="D191" s="14"/>
      <c r="E191" s="9" t="s">
        <v>87</v>
      </c>
      <c r="F191" s="27">
        <f>F193+F223+F226</f>
        <v>8327099</v>
      </c>
      <c r="G191" s="27">
        <f>G193+G223+G226</f>
        <v>4173314</v>
      </c>
      <c r="H191" s="65">
        <f t="shared" si="11"/>
        <v>0.5011726172584233</v>
      </c>
    </row>
    <row r="192" spans="1:8" s="8" customFormat="1" ht="18" customHeight="1" hidden="1">
      <c r="A192" s="14"/>
      <c r="B192" s="14"/>
      <c r="C192" s="36">
        <v>75405</v>
      </c>
      <c r="D192" s="36"/>
      <c r="E192" s="3" t="s">
        <v>97</v>
      </c>
      <c r="F192" s="37">
        <v>0</v>
      </c>
      <c r="G192" s="137">
        <v>25000</v>
      </c>
      <c r="H192" s="60" t="e">
        <f t="shared" si="11"/>
        <v>#DIV/0!</v>
      </c>
    </row>
    <row r="193" spans="1:8" ht="30.75" customHeight="1">
      <c r="A193" s="2"/>
      <c r="B193" s="2"/>
      <c r="C193" s="23">
        <v>75411</v>
      </c>
      <c r="D193" s="23"/>
      <c r="E193" s="9" t="s">
        <v>59</v>
      </c>
      <c r="F193" s="132">
        <f>SUM(F194:F222)</f>
        <v>8277999</v>
      </c>
      <c r="G193" s="132">
        <f>SUM(G194:G222)</f>
        <v>4158996</v>
      </c>
      <c r="H193" s="65">
        <f t="shared" si="11"/>
        <v>0.502415620006719</v>
      </c>
    </row>
    <row r="194" spans="1:8" ht="18" customHeight="1">
      <c r="A194" s="2"/>
      <c r="B194" s="2"/>
      <c r="C194" s="17"/>
      <c r="D194" s="2">
        <v>3070</v>
      </c>
      <c r="E194" s="3" t="s">
        <v>322</v>
      </c>
      <c r="F194" s="11">
        <v>137000</v>
      </c>
      <c r="G194" s="77">
        <v>76206</v>
      </c>
      <c r="H194" s="62">
        <f aca="true" t="shared" si="12" ref="H194:H222">G194/F194</f>
        <v>0.5562481751824817</v>
      </c>
    </row>
    <row r="195" spans="1:8" ht="18" customHeight="1">
      <c r="A195" s="2"/>
      <c r="B195" s="2"/>
      <c r="C195" s="17"/>
      <c r="D195" s="17">
        <v>4020</v>
      </c>
      <c r="E195" s="3" t="s">
        <v>323</v>
      </c>
      <c r="F195" s="11">
        <v>58000</v>
      </c>
      <c r="G195" s="77">
        <v>26999</v>
      </c>
      <c r="H195" s="62">
        <f t="shared" si="12"/>
        <v>0.4655</v>
      </c>
    </row>
    <row r="196" spans="1:8" ht="18" customHeight="1">
      <c r="A196" s="2"/>
      <c r="B196" s="2"/>
      <c r="C196" s="17"/>
      <c r="D196" s="17">
        <v>4040</v>
      </c>
      <c r="E196" s="3" t="s">
        <v>296</v>
      </c>
      <c r="F196" s="11">
        <v>5000</v>
      </c>
      <c r="G196" s="77">
        <v>4313</v>
      </c>
      <c r="H196" s="62">
        <f t="shared" si="12"/>
        <v>0.8626</v>
      </c>
    </row>
    <row r="197" spans="1:8" ht="18" customHeight="1">
      <c r="A197" s="2"/>
      <c r="B197" s="2"/>
      <c r="C197" s="17"/>
      <c r="D197" s="17">
        <v>4050</v>
      </c>
      <c r="E197" s="3" t="s">
        <v>324</v>
      </c>
      <c r="F197" s="11">
        <v>2540000</v>
      </c>
      <c r="G197" s="77">
        <v>1251842</v>
      </c>
      <c r="H197" s="62">
        <f t="shared" si="12"/>
        <v>0.4928511811023622</v>
      </c>
    </row>
    <row r="198" spans="1:8" ht="18" customHeight="1">
      <c r="A198" s="2"/>
      <c r="B198" s="2"/>
      <c r="C198" s="17"/>
      <c r="D198" s="17">
        <v>4060</v>
      </c>
      <c r="E198" s="3" t="s">
        <v>325</v>
      </c>
      <c r="F198" s="11">
        <v>419800</v>
      </c>
      <c r="G198" s="77">
        <v>41264</v>
      </c>
      <c r="H198" s="62">
        <f t="shared" si="12"/>
        <v>0.09829442591710338</v>
      </c>
    </row>
    <row r="199" spans="1:8" ht="18" customHeight="1">
      <c r="A199" s="2"/>
      <c r="B199" s="2"/>
      <c r="C199" s="17"/>
      <c r="D199" s="17">
        <v>4070</v>
      </c>
      <c r="E199" s="3" t="s">
        <v>326</v>
      </c>
      <c r="F199" s="11">
        <v>211000</v>
      </c>
      <c r="G199" s="77">
        <v>208766</v>
      </c>
      <c r="H199" s="62">
        <f t="shared" si="12"/>
        <v>0.9894123222748815</v>
      </c>
    </row>
    <row r="200" spans="1:8" ht="18" customHeight="1">
      <c r="A200" s="2"/>
      <c r="B200" s="2"/>
      <c r="C200" s="17"/>
      <c r="D200" s="17">
        <v>4110</v>
      </c>
      <c r="E200" s="3" t="s">
        <v>298</v>
      </c>
      <c r="F200" s="11">
        <v>13000</v>
      </c>
      <c r="G200" s="77">
        <v>5458</v>
      </c>
      <c r="H200" s="62">
        <f t="shared" si="12"/>
        <v>0.41984615384615387</v>
      </c>
    </row>
    <row r="201" spans="1:8" ht="18" customHeight="1">
      <c r="A201" s="2"/>
      <c r="B201" s="2"/>
      <c r="C201" s="17"/>
      <c r="D201" s="17">
        <v>4120</v>
      </c>
      <c r="E201" s="3" t="s">
        <v>299</v>
      </c>
      <c r="F201" s="11">
        <v>1600</v>
      </c>
      <c r="G201" s="77">
        <v>651</v>
      </c>
      <c r="H201" s="62">
        <f t="shared" si="12"/>
        <v>0.406875</v>
      </c>
    </row>
    <row r="202" spans="1:8" ht="18" customHeight="1">
      <c r="A202" s="2"/>
      <c r="B202" s="2"/>
      <c r="C202" s="17"/>
      <c r="D202" s="17">
        <v>4170</v>
      </c>
      <c r="E202" s="3" t="s">
        <v>300</v>
      </c>
      <c r="F202" s="11">
        <v>13000</v>
      </c>
      <c r="G202" s="77">
        <v>6480</v>
      </c>
      <c r="H202" s="62">
        <f t="shared" si="12"/>
        <v>0.49846153846153846</v>
      </c>
    </row>
    <row r="203" spans="1:8" ht="18" customHeight="1">
      <c r="A203" s="2"/>
      <c r="B203" s="2"/>
      <c r="C203" s="17"/>
      <c r="D203" s="17">
        <v>4180</v>
      </c>
      <c r="E203" s="3" t="s">
        <v>327</v>
      </c>
      <c r="F203" s="11">
        <v>121000</v>
      </c>
      <c r="G203" s="77">
        <v>106304</v>
      </c>
      <c r="H203" s="62">
        <f t="shared" si="12"/>
        <v>0.8785454545454545</v>
      </c>
    </row>
    <row r="204" spans="1:8" ht="18" customHeight="1">
      <c r="A204" s="2"/>
      <c r="B204" s="2"/>
      <c r="C204" s="17"/>
      <c r="D204" s="17">
        <v>4210</v>
      </c>
      <c r="E204" s="3" t="s">
        <v>301</v>
      </c>
      <c r="F204" s="11">
        <v>125819</v>
      </c>
      <c r="G204" s="77">
        <v>53902</v>
      </c>
      <c r="H204" s="62">
        <f t="shared" si="12"/>
        <v>0.4284090638138914</v>
      </c>
    </row>
    <row r="205" spans="1:8" ht="18" customHeight="1">
      <c r="A205" s="2"/>
      <c r="B205" s="2"/>
      <c r="C205" s="17"/>
      <c r="D205" s="17">
        <v>4220</v>
      </c>
      <c r="E205" s="3" t="s">
        <v>302</v>
      </c>
      <c r="F205" s="11">
        <v>1000</v>
      </c>
      <c r="G205" s="77">
        <v>0</v>
      </c>
      <c r="H205" s="62">
        <f t="shared" si="12"/>
        <v>0</v>
      </c>
    </row>
    <row r="206" spans="1:8" ht="18" customHeight="1">
      <c r="A206" s="2"/>
      <c r="B206" s="2"/>
      <c r="C206" s="17"/>
      <c r="D206" s="17">
        <v>4260</v>
      </c>
      <c r="E206" s="3" t="s">
        <v>304</v>
      </c>
      <c r="F206" s="11">
        <v>70000</v>
      </c>
      <c r="G206" s="77">
        <v>50246</v>
      </c>
      <c r="H206" s="62">
        <f t="shared" si="12"/>
        <v>0.7178</v>
      </c>
    </row>
    <row r="207" spans="1:8" ht="18" customHeight="1">
      <c r="A207" s="2"/>
      <c r="B207" s="2"/>
      <c r="C207" s="17"/>
      <c r="D207" s="17">
        <v>4270</v>
      </c>
      <c r="E207" s="3" t="s">
        <v>305</v>
      </c>
      <c r="F207" s="11">
        <v>45000</v>
      </c>
      <c r="G207" s="77">
        <v>13145</v>
      </c>
      <c r="H207" s="62">
        <f t="shared" si="12"/>
        <v>0.2921111111111111</v>
      </c>
    </row>
    <row r="208" spans="1:8" ht="18" customHeight="1">
      <c r="A208" s="2"/>
      <c r="B208" s="2"/>
      <c r="C208" s="17"/>
      <c r="D208" s="17">
        <v>4280</v>
      </c>
      <c r="E208" s="3" t="s">
        <v>306</v>
      </c>
      <c r="F208" s="11">
        <v>20000</v>
      </c>
      <c r="G208" s="77">
        <v>6223</v>
      </c>
      <c r="H208" s="62">
        <f t="shared" si="12"/>
        <v>0.31115</v>
      </c>
    </row>
    <row r="209" spans="1:8" ht="18" customHeight="1">
      <c r="A209" s="2"/>
      <c r="B209" s="2"/>
      <c r="C209" s="17"/>
      <c r="D209" s="17">
        <v>4300</v>
      </c>
      <c r="E209" s="3" t="s">
        <v>292</v>
      </c>
      <c r="F209" s="11">
        <v>50000</v>
      </c>
      <c r="G209" s="77">
        <v>18674</v>
      </c>
      <c r="H209" s="62">
        <f t="shared" si="12"/>
        <v>0.37348</v>
      </c>
    </row>
    <row r="210" spans="1:8" ht="18" customHeight="1">
      <c r="A210" s="2"/>
      <c r="B210" s="2"/>
      <c r="C210" s="17"/>
      <c r="D210" s="17">
        <v>4350</v>
      </c>
      <c r="E210" s="3" t="s">
        <v>307</v>
      </c>
      <c r="F210" s="11">
        <v>2000</v>
      </c>
      <c r="G210" s="77">
        <v>756</v>
      </c>
      <c r="H210" s="62">
        <f t="shared" si="12"/>
        <v>0.378</v>
      </c>
    </row>
    <row r="211" spans="1:8" ht="18" customHeight="1">
      <c r="A211" s="2"/>
      <c r="B211" s="2"/>
      <c r="C211" s="17"/>
      <c r="D211" s="17">
        <v>4360</v>
      </c>
      <c r="E211" s="3" t="s">
        <v>308</v>
      </c>
      <c r="F211" s="11">
        <v>6700</v>
      </c>
      <c r="G211" s="77">
        <v>2672</v>
      </c>
      <c r="H211" s="62">
        <f t="shared" si="12"/>
        <v>0.39880597014925373</v>
      </c>
    </row>
    <row r="212" spans="1:8" ht="18" customHeight="1">
      <c r="A212" s="2"/>
      <c r="B212" s="2"/>
      <c r="C212" s="17"/>
      <c r="D212" s="17">
        <v>4370</v>
      </c>
      <c r="E212" s="3" t="s">
        <v>309</v>
      </c>
      <c r="F212" s="11">
        <v>9600</v>
      </c>
      <c r="G212" s="77">
        <v>3400</v>
      </c>
      <c r="H212" s="62">
        <f t="shared" si="12"/>
        <v>0.3541666666666667</v>
      </c>
    </row>
    <row r="213" spans="1:8" ht="18" customHeight="1">
      <c r="A213" s="2"/>
      <c r="B213" s="2"/>
      <c r="C213" s="17"/>
      <c r="D213" s="17">
        <v>4410</v>
      </c>
      <c r="E213" s="3" t="s">
        <v>311</v>
      </c>
      <c r="F213" s="11">
        <v>5000</v>
      </c>
      <c r="G213" s="77">
        <v>1674</v>
      </c>
      <c r="H213" s="62">
        <f t="shared" si="12"/>
        <v>0.3348</v>
      </c>
    </row>
    <row r="214" spans="1:8" ht="18" customHeight="1">
      <c r="A214" s="2"/>
      <c r="B214" s="2"/>
      <c r="C214" s="17"/>
      <c r="D214" s="17">
        <v>4430</v>
      </c>
      <c r="E214" s="3" t="s">
        <v>312</v>
      </c>
      <c r="F214" s="11">
        <v>35481</v>
      </c>
      <c r="G214" s="77">
        <v>33944</v>
      </c>
      <c r="H214" s="62">
        <f t="shared" si="12"/>
        <v>0.9566810405569178</v>
      </c>
    </row>
    <row r="215" spans="1:8" ht="18" customHeight="1">
      <c r="A215" s="2"/>
      <c r="B215" s="2"/>
      <c r="C215" s="17"/>
      <c r="D215" s="17">
        <v>4440</v>
      </c>
      <c r="E215" s="3" t="s">
        <v>313</v>
      </c>
      <c r="F215" s="11">
        <v>2200</v>
      </c>
      <c r="G215" s="77">
        <v>2188</v>
      </c>
      <c r="H215" s="62">
        <f t="shared" si="12"/>
        <v>0.9945454545454545</v>
      </c>
    </row>
    <row r="216" spans="1:8" ht="18" customHeight="1">
      <c r="A216" s="2"/>
      <c r="B216" s="2"/>
      <c r="C216" s="17"/>
      <c r="D216" s="17">
        <v>4500</v>
      </c>
      <c r="E216" s="3" t="s">
        <v>328</v>
      </c>
      <c r="F216" s="11">
        <v>15000</v>
      </c>
      <c r="G216" s="77">
        <v>6378</v>
      </c>
      <c r="H216" s="62">
        <f t="shared" si="12"/>
        <v>0.4252</v>
      </c>
    </row>
    <row r="217" spans="1:8" ht="18" customHeight="1">
      <c r="A217" s="2"/>
      <c r="B217" s="2"/>
      <c r="C217" s="17"/>
      <c r="D217" s="17">
        <v>4510</v>
      </c>
      <c r="E217" s="3" t="s">
        <v>315</v>
      </c>
      <c r="F217" s="11">
        <v>300</v>
      </c>
      <c r="G217" s="77">
        <v>162</v>
      </c>
      <c r="H217" s="62">
        <f t="shared" si="12"/>
        <v>0.54</v>
      </c>
    </row>
    <row r="218" spans="1:8" ht="18" customHeight="1">
      <c r="A218" s="2"/>
      <c r="B218" s="2"/>
      <c r="C218" s="17"/>
      <c r="D218" s="17">
        <v>4520</v>
      </c>
      <c r="E218" s="3" t="s">
        <v>329</v>
      </c>
      <c r="F218" s="11">
        <v>500</v>
      </c>
      <c r="G218" s="77">
        <v>0</v>
      </c>
      <c r="H218" s="62">
        <f t="shared" si="12"/>
        <v>0</v>
      </c>
    </row>
    <row r="219" spans="1:8" ht="18" customHeight="1">
      <c r="A219" s="2"/>
      <c r="B219" s="2"/>
      <c r="C219" s="17"/>
      <c r="D219" s="17">
        <v>6050</v>
      </c>
      <c r="E219" s="3" t="s">
        <v>317</v>
      </c>
      <c r="F219" s="11">
        <v>1240285</v>
      </c>
      <c r="G219" s="77">
        <v>7300</v>
      </c>
      <c r="H219" s="62">
        <f t="shared" si="12"/>
        <v>0.0058857440023865485</v>
      </c>
    </row>
    <row r="220" spans="1:8" ht="18" customHeight="1">
      <c r="A220" s="2"/>
      <c r="B220" s="2"/>
      <c r="C220" s="17"/>
      <c r="D220" s="17">
        <v>6057</v>
      </c>
      <c r="E220" s="3" t="s">
        <v>317</v>
      </c>
      <c r="F220" s="11">
        <v>2739999</v>
      </c>
      <c r="G220" s="77">
        <v>2005192</v>
      </c>
      <c r="H220" s="62">
        <f t="shared" si="12"/>
        <v>0.7318221648986003</v>
      </c>
    </row>
    <row r="221" spans="1:8" ht="18" customHeight="1">
      <c r="A221" s="2"/>
      <c r="B221" s="2"/>
      <c r="C221" s="17"/>
      <c r="D221" s="17">
        <v>6059</v>
      </c>
      <c r="E221" s="3" t="s">
        <v>317</v>
      </c>
      <c r="F221" s="11">
        <v>329715</v>
      </c>
      <c r="G221" s="77">
        <v>164857</v>
      </c>
      <c r="H221" s="62">
        <f t="shared" si="12"/>
        <v>0.4999984835388138</v>
      </c>
    </row>
    <row r="222" spans="1:8" ht="25.5">
      <c r="A222" s="2"/>
      <c r="B222" s="2"/>
      <c r="C222" s="17"/>
      <c r="D222" s="17">
        <v>6170</v>
      </c>
      <c r="E222" s="3" t="s">
        <v>386</v>
      </c>
      <c r="F222" s="19">
        <v>60000</v>
      </c>
      <c r="G222" s="145">
        <v>60000</v>
      </c>
      <c r="H222" s="62">
        <f t="shared" si="12"/>
        <v>1</v>
      </c>
    </row>
    <row r="223" spans="1:8" ht="18" customHeight="1">
      <c r="A223" s="2"/>
      <c r="B223" s="14"/>
      <c r="C223" s="14">
        <v>75414</v>
      </c>
      <c r="D223" s="14"/>
      <c r="E223" s="9" t="s">
        <v>60</v>
      </c>
      <c r="F223" s="85">
        <f>F224+F225</f>
        <v>9500</v>
      </c>
      <c r="G223" s="85">
        <f>G224+G225</f>
        <v>5018</v>
      </c>
      <c r="H223" s="63">
        <f aca="true" t="shared" si="13" ref="H223:H241">G223/F223</f>
        <v>0.5282105263157895</v>
      </c>
    </row>
    <row r="224" spans="1:8" ht="18" customHeight="1">
      <c r="A224" s="2"/>
      <c r="B224" s="2"/>
      <c r="C224" s="2"/>
      <c r="D224" s="2">
        <v>4210</v>
      </c>
      <c r="E224" s="3" t="s">
        <v>301</v>
      </c>
      <c r="F224" s="11">
        <v>3000</v>
      </c>
      <c r="G224" s="77">
        <v>1518</v>
      </c>
      <c r="H224" s="60">
        <f t="shared" si="13"/>
        <v>0.506</v>
      </c>
    </row>
    <row r="225" spans="1:8" ht="18" customHeight="1">
      <c r="A225" s="2"/>
      <c r="B225" s="2"/>
      <c r="C225" s="2"/>
      <c r="D225" s="2">
        <v>4300</v>
      </c>
      <c r="E225" s="3" t="s">
        <v>292</v>
      </c>
      <c r="F225" s="11">
        <v>6500</v>
      </c>
      <c r="G225" s="77">
        <v>3500</v>
      </c>
      <c r="H225" s="60">
        <f t="shared" si="13"/>
        <v>0.5384615384615384</v>
      </c>
    </row>
    <row r="226" spans="1:8" ht="18" customHeight="1">
      <c r="A226" s="2"/>
      <c r="B226" s="2"/>
      <c r="C226" s="14">
        <v>75495</v>
      </c>
      <c r="D226" s="14"/>
      <c r="E226" s="9" t="s">
        <v>58</v>
      </c>
      <c r="F226" s="85">
        <f>F228+F227</f>
        <v>39600</v>
      </c>
      <c r="G226" s="134">
        <f>G228+G227</f>
        <v>9300</v>
      </c>
      <c r="H226" s="63">
        <f t="shared" si="13"/>
        <v>0.23484848484848486</v>
      </c>
    </row>
    <row r="227" spans="1:8" ht="18" customHeight="1">
      <c r="A227" s="2"/>
      <c r="B227" s="36"/>
      <c r="C227" s="36"/>
      <c r="D227" s="36">
        <v>4210</v>
      </c>
      <c r="E227" s="40" t="s">
        <v>301</v>
      </c>
      <c r="F227" s="38">
        <v>9600</v>
      </c>
      <c r="G227" s="150">
        <v>9300</v>
      </c>
      <c r="H227" s="60">
        <f t="shared" si="13"/>
        <v>0.96875</v>
      </c>
    </row>
    <row r="228" spans="1:8" ht="25.5">
      <c r="A228" s="15"/>
      <c r="B228" s="15"/>
      <c r="C228" s="15"/>
      <c r="D228" s="15">
        <v>6300</v>
      </c>
      <c r="E228" s="6" t="s">
        <v>387</v>
      </c>
      <c r="F228" s="12">
        <v>30000</v>
      </c>
      <c r="G228" s="133">
        <v>0</v>
      </c>
      <c r="H228" s="61">
        <f t="shared" si="13"/>
        <v>0</v>
      </c>
    </row>
    <row r="229" spans="1:8" ht="38.25">
      <c r="A229" s="14" t="s">
        <v>79</v>
      </c>
      <c r="B229" s="14">
        <v>756</v>
      </c>
      <c r="C229" s="14"/>
      <c r="D229" s="14"/>
      <c r="E229" s="9" t="s">
        <v>388</v>
      </c>
      <c r="F229" s="27">
        <f>F230</f>
        <v>5000</v>
      </c>
      <c r="G229" s="151">
        <f>G230</f>
        <v>2636</v>
      </c>
      <c r="H229" s="152">
        <f t="shared" si="13"/>
        <v>0.5272</v>
      </c>
    </row>
    <row r="230" spans="1:8" ht="25.5">
      <c r="A230" s="14"/>
      <c r="B230" s="14"/>
      <c r="C230" s="14">
        <v>75618</v>
      </c>
      <c r="D230" s="14"/>
      <c r="E230" s="9" t="s">
        <v>389</v>
      </c>
      <c r="F230" s="27">
        <f>F231</f>
        <v>5000</v>
      </c>
      <c r="G230" s="151">
        <f>G231</f>
        <v>2636</v>
      </c>
      <c r="H230" s="65">
        <f t="shared" si="13"/>
        <v>0.5272</v>
      </c>
    </row>
    <row r="231" spans="1:8" ht="25.5">
      <c r="A231" s="2"/>
      <c r="B231" s="2"/>
      <c r="C231" s="2"/>
      <c r="D231" s="2">
        <v>4590</v>
      </c>
      <c r="E231" s="3" t="s">
        <v>390</v>
      </c>
      <c r="F231" s="11">
        <v>5000</v>
      </c>
      <c r="G231" s="77">
        <v>2636</v>
      </c>
      <c r="H231" s="61">
        <f t="shared" si="13"/>
        <v>0.5272</v>
      </c>
    </row>
    <row r="232" spans="1:8" s="8" customFormat="1" ht="18" customHeight="1">
      <c r="A232" s="29" t="s">
        <v>80</v>
      </c>
      <c r="B232" s="29">
        <v>757</v>
      </c>
      <c r="C232" s="29"/>
      <c r="D232" s="29"/>
      <c r="E232" s="30" t="s">
        <v>105</v>
      </c>
      <c r="F232" s="33">
        <f>F233</f>
        <v>2781214</v>
      </c>
      <c r="G232" s="33">
        <f>G233</f>
        <v>618186</v>
      </c>
      <c r="H232" s="58">
        <f t="shared" si="13"/>
        <v>0.22227200064432295</v>
      </c>
    </row>
    <row r="233" spans="1:8" ht="43.5" customHeight="1">
      <c r="A233" s="2"/>
      <c r="B233" s="2"/>
      <c r="C233" s="23">
        <v>75702</v>
      </c>
      <c r="D233" s="23"/>
      <c r="E233" s="9" t="s">
        <v>171</v>
      </c>
      <c r="F233" s="132">
        <f>F234+F235</f>
        <v>2781214</v>
      </c>
      <c r="G233" s="132">
        <f>G234+G235</f>
        <v>618186</v>
      </c>
      <c r="H233" s="65">
        <f t="shared" si="13"/>
        <v>0.22227200064432295</v>
      </c>
    </row>
    <row r="234" spans="1:8" ht="38.25">
      <c r="A234" s="2"/>
      <c r="B234" s="2"/>
      <c r="C234" s="23"/>
      <c r="D234" s="43">
        <v>4160</v>
      </c>
      <c r="E234" s="40" t="s">
        <v>414</v>
      </c>
      <c r="F234" s="141">
        <v>1348759</v>
      </c>
      <c r="G234" s="142">
        <v>248631</v>
      </c>
      <c r="H234" s="62">
        <f t="shared" si="13"/>
        <v>0.1843405678849965</v>
      </c>
    </row>
    <row r="235" spans="1:8" ht="25.5">
      <c r="A235" s="2"/>
      <c r="B235" s="2"/>
      <c r="C235" s="17"/>
      <c r="D235" s="17">
        <v>8110</v>
      </c>
      <c r="E235" s="3" t="s">
        <v>372</v>
      </c>
      <c r="F235" s="19">
        <v>1432455</v>
      </c>
      <c r="G235" s="145">
        <v>369555</v>
      </c>
      <c r="H235" s="62">
        <f t="shared" si="13"/>
        <v>0.25798716190037385</v>
      </c>
    </row>
    <row r="236" spans="1:8" s="8" customFormat="1" ht="18" customHeight="1">
      <c r="A236" s="14" t="s">
        <v>81</v>
      </c>
      <c r="B236" s="14">
        <v>758</v>
      </c>
      <c r="C236" s="14"/>
      <c r="D236" s="14"/>
      <c r="E236" s="9" t="s">
        <v>61</v>
      </c>
      <c r="F236" s="10">
        <f>SUM(F238:F238)</f>
        <v>890983</v>
      </c>
      <c r="G236" s="134">
        <f>SUM(G238:G238)</f>
        <v>0</v>
      </c>
      <c r="H236" s="63">
        <f t="shared" si="13"/>
        <v>0</v>
      </c>
    </row>
    <row r="237" spans="1:8" s="8" customFormat="1" ht="18" customHeight="1" hidden="1">
      <c r="A237" s="14"/>
      <c r="B237" s="14"/>
      <c r="C237" s="2">
        <v>75814</v>
      </c>
      <c r="D237" s="2"/>
      <c r="E237" s="3" t="s">
        <v>90</v>
      </c>
      <c r="F237" s="38">
        <v>5676</v>
      </c>
      <c r="G237" s="136">
        <v>5676</v>
      </c>
      <c r="H237" s="60">
        <f t="shared" si="13"/>
        <v>1</v>
      </c>
    </row>
    <row r="238" spans="1:8" ht="18" customHeight="1">
      <c r="A238" s="2"/>
      <c r="B238" s="2"/>
      <c r="C238" s="14">
        <v>75818</v>
      </c>
      <c r="D238" s="14"/>
      <c r="E238" s="9" t="s">
        <v>172</v>
      </c>
      <c r="F238" s="85">
        <f>F239</f>
        <v>890983</v>
      </c>
      <c r="G238" s="134">
        <f>G239</f>
        <v>0</v>
      </c>
      <c r="H238" s="63">
        <f t="shared" si="13"/>
        <v>0</v>
      </c>
    </row>
    <row r="239" spans="1:8" ht="18" customHeight="1">
      <c r="A239" s="15"/>
      <c r="B239" s="15"/>
      <c r="C239" s="15"/>
      <c r="D239" s="15">
        <v>4810</v>
      </c>
      <c r="E239" s="6" t="s">
        <v>330</v>
      </c>
      <c r="F239" s="12">
        <v>890983</v>
      </c>
      <c r="G239" s="133">
        <v>0</v>
      </c>
      <c r="H239" s="61">
        <f t="shared" si="13"/>
        <v>0</v>
      </c>
    </row>
    <row r="240" spans="1:8" s="8" customFormat="1" ht="18" customHeight="1">
      <c r="A240" s="14" t="s">
        <v>82</v>
      </c>
      <c r="B240" s="14">
        <v>801</v>
      </c>
      <c r="C240" s="14"/>
      <c r="D240" s="14"/>
      <c r="E240" s="9" t="s">
        <v>62</v>
      </c>
      <c r="F240" s="10">
        <f>F241+F272+F291+F314+F341+F360+F383+F398+F404+F420+F261</f>
        <v>35987239</v>
      </c>
      <c r="G240" s="10">
        <f>G241+G272+G291+G314+G341+G360+G383+G398+G404+G420+G261</f>
        <v>15850538</v>
      </c>
      <c r="H240" s="63">
        <f t="shared" si="13"/>
        <v>0.4404488491045395</v>
      </c>
    </row>
    <row r="241" spans="1:8" ht="18" customHeight="1">
      <c r="A241" s="2"/>
      <c r="B241" s="2"/>
      <c r="C241" s="14">
        <v>80102</v>
      </c>
      <c r="D241" s="14"/>
      <c r="E241" s="9" t="s">
        <v>106</v>
      </c>
      <c r="F241" s="85">
        <f>SUM(F242:F260)</f>
        <v>1534919</v>
      </c>
      <c r="G241" s="85">
        <f>SUM(G242:G260)</f>
        <v>721293</v>
      </c>
      <c r="H241" s="63">
        <f t="shared" si="13"/>
        <v>0.4699225170839634</v>
      </c>
    </row>
    <row r="242" spans="1:8" ht="18" customHeight="1">
      <c r="A242" s="2"/>
      <c r="B242" s="2"/>
      <c r="C242" s="2"/>
      <c r="D242" s="2">
        <v>3020</v>
      </c>
      <c r="E242" s="3" t="s">
        <v>295</v>
      </c>
      <c r="F242" s="11">
        <v>1700</v>
      </c>
      <c r="G242" s="77">
        <v>152</v>
      </c>
      <c r="H242" s="60">
        <f aca="true" t="shared" si="14" ref="H242:H260">G242/F242</f>
        <v>0.08941176470588236</v>
      </c>
    </row>
    <row r="243" spans="1:8" ht="18" customHeight="1">
      <c r="A243" s="2"/>
      <c r="B243" s="2"/>
      <c r="C243" s="2"/>
      <c r="D243" s="2">
        <v>4010</v>
      </c>
      <c r="E243" s="3" t="s">
        <v>297</v>
      </c>
      <c r="F243" s="11">
        <v>879963</v>
      </c>
      <c r="G243" s="77">
        <v>418379</v>
      </c>
      <c r="H243" s="60">
        <f t="shared" si="14"/>
        <v>0.475450672357815</v>
      </c>
    </row>
    <row r="244" spans="1:8" ht="18" customHeight="1">
      <c r="A244" s="2"/>
      <c r="B244" s="2"/>
      <c r="C244" s="2"/>
      <c r="D244" s="2">
        <v>4040</v>
      </c>
      <c r="E244" s="3" t="s">
        <v>296</v>
      </c>
      <c r="F244" s="11">
        <v>68102</v>
      </c>
      <c r="G244" s="77">
        <v>65310</v>
      </c>
      <c r="H244" s="60">
        <f t="shared" si="14"/>
        <v>0.9590026724618954</v>
      </c>
    </row>
    <row r="245" spans="1:8" ht="18" customHeight="1">
      <c r="A245" s="2"/>
      <c r="B245" s="2"/>
      <c r="C245" s="2"/>
      <c r="D245" s="2">
        <v>4110</v>
      </c>
      <c r="E245" s="3" t="s">
        <v>298</v>
      </c>
      <c r="F245" s="11">
        <v>148643</v>
      </c>
      <c r="G245" s="77">
        <v>72952</v>
      </c>
      <c r="H245" s="60">
        <f t="shared" si="14"/>
        <v>0.49078664989269594</v>
      </c>
    </row>
    <row r="246" spans="1:8" ht="18" customHeight="1">
      <c r="A246" s="2"/>
      <c r="B246" s="2"/>
      <c r="C246" s="2"/>
      <c r="D246" s="2">
        <v>4120</v>
      </c>
      <c r="E246" s="3" t="s">
        <v>299</v>
      </c>
      <c r="F246" s="11">
        <v>23152</v>
      </c>
      <c r="G246" s="77">
        <v>10604</v>
      </c>
      <c r="H246" s="60">
        <f t="shared" si="14"/>
        <v>0.45801658604008294</v>
      </c>
    </row>
    <row r="247" spans="1:8" ht="18" customHeight="1">
      <c r="A247" s="2"/>
      <c r="B247" s="2"/>
      <c r="C247" s="2"/>
      <c r="D247" s="2">
        <v>4170</v>
      </c>
      <c r="E247" s="3" t="s">
        <v>300</v>
      </c>
      <c r="F247" s="11">
        <v>9200</v>
      </c>
      <c r="G247" s="77">
        <v>5360</v>
      </c>
      <c r="H247" s="60">
        <f t="shared" si="14"/>
        <v>0.5826086956521739</v>
      </c>
    </row>
    <row r="248" spans="1:8" ht="18" customHeight="1">
      <c r="A248" s="2"/>
      <c r="B248" s="2"/>
      <c r="C248" s="2"/>
      <c r="D248" s="2">
        <v>4210</v>
      </c>
      <c r="E248" s="3" t="s">
        <v>301</v>
      </c>
      <c r="F248" s="11">
        <v>27300</v>
      </c>
      <c r="G248" s="77">
        <v>7815</v>
      </c>
      <c r="H248" s="60">
        <f t="shared" si="14"/>
        <v>0.28626373626373625</v>
      </c>
    </row>
    <row r="249" spans="1:8" ht="18" customHeight="1">
      <c r="A249" s="2"/>
      <c r="B249" s="2"/>
      <c r="C249" s="2"/>
      <c r="D249" s="2">
        <v>4240</v>
      </c>
      <c r="E249" s="3" t="s">
        <v>331</v>
      </c>
      <c r="F249" s="11">
        <v>3500</v>
      </c>
      <c r="G249" s="77">
        <v>586</v>
      </c>
      <c r="H249" s="60">
        <f t="shared" si="14"/>
        <v>0.16742857142857143</v>
      </c>
    </row>
    <row r="250" spans="1:8" ht="18" customHeight="1">
      <c r="A250" s="2"/>
      <c r="B250" s="2"/>
      <c r="C250" s="2"/>
      <c r="D250" s="2">
        <v>4260</v>
      </c>
      <c r="E250" s="3" t="s">
        <v>304</v>
      </c>
      <c r="F250" s="11">
        <v>10200</v>
      </c>
      <c r="G250" s="77">
        <v>5967</v>
      </c>
      <c r="H250" s="60">
        <f t="shared" si="14"/>
        <v>0.585</v>
      </c>
    </row>
    <row r="251" spans="1:8" ht="18" customHeight="1">
      <c r="A251" s="2"/>
      <c r="B251" s="2"/>
      <c r="C251" s="2"/>
      <c r="D251" s="2">
        <v>4270</v>
      </c>
      <c r="E251" s="3" t="s">
        <v>305</v>
      </c>
      <c r="F251" s="11">
        <v>163072</v>
      </c>
      <c r="G251" s="77">
        <v>81604</v>
      </c>
      <c r="H251" s="60">
        <f t="shared" si="14"/>
        <v>0.5004169937205651</v>
      </c>
    </row>
    <row r="252" spans="1:8" ht="18" customHeight="1">
      <c r="A252" s="2"/>
      <c r="B252" s="2"/>
      <c r="C252" s="2"/>
      <c r="D252" s="2">
        <v>4280</v>
      </c>
      <c r="E252" s="3" t="s">
        <v>306</v>
      </c>
      <c r="F252" s="11">
        <v>1500</v>
      </c>
      <c r="G252" s="77">
        <v>35</v>
      </c>
      <c r="H252" s="60">
        <f t="shared" si="14"/>
        <v>0.023333333333333334</v>
      </c>
    </row>
    <row r="253" spans="1:8" ht="18" customHeight="1">
      <c r="A253" s="2"/>
      <c r="B253" s="2"/>
      <c r="C253" s="2"/>
      <c r="D253" s="2">
        <v>4300</v>
      </c>
      <c r="E253" s="3" t="s">
        <v>292</v>
      </c>
      <c r="F253" s="11">
        <v>9900</v>
      </c>
      <c r="G253" s="77">
        <v>7488</v>
      </c>
      <c r="H253" s="60">
        <f t="shared" si="14"/>
        <v>0.7563636363636363</v>
      </c>
    </row>
    <row r="254" spans="1:8" ht="18" customHeight="1">
      <c r="A254" s="2"/>
      <c r="B254" s="2"/>
      <c r="C254" s="2"/>
      <c r="D254" s="2">
        <v>4360</v>
      </c>
      <c r="E254" s="3" t="s">
        <v>308</v>
      </c>
      <c r="F254" s="11">
        <v>1600</v>
      </c>
      <c r="G254" s="77">
        <v>434</v>
      </c>
      <c r="H254" s="60">
        <f t="shared" si="14"/>
        <v>0.27125</v>
      </c>
    </row>
    <row r="255" spans="1:8" ht="18" customHeight="1">
      <c r="A255" s="2"/>
      <c r="B255" s="2"/>
      <c r="C255" s="2"/>
      <c r="D255" s="2">
        <v>4370</v>
      </c>
      <c r="E255" s="3" t="s">
        <v>309</v>
      </c>
      <c r="F255" s="11">
        <v>1100</v>
      </c>
      <c r="G255" s="77">
        <v>286</v>
      </c>
      <c r="H255" s="60">
        <f t="shared" si="14"/>
        <v>0.26</v>
      </c>
    </row>
    <row r="256" spans="1:8" ht="18" customHeight="1">
      <c r="A256" s="2"/>
      <c r="B256" s="2"/>
      <c r="C256" s="2"/>
      <c r="D256" s="2">
        <v>4410</v>
      </c>
      <c r="E256" s="3" t="s">
        <v>311</v>
      </c>
      <c r="F256" s="11">
        <v>1850</v>
      </c>
      <c r="G256" s="77">
        <v>1629</v>
      </c>
      <c r="H256" s="60">
        <f t="shared" si="14"/>
        <v>0.8805405405405405</v>
      </c>
    </row>
    <row r="257" spans="1:8" ht="18" customHeight="1">
      <c r="A257" s="2"/>
      <c r="B257" s="2"/>
      <c r="C257" s="2"/>
      <c r="D257" s="2">
        <v>4430</v>
      </c>
      <c r="E257" s="3" t="s">
        <v>312</v>
      </c>
      <c r="F257" s="11">
        <v>1200</v>
      </c>
      <c r="G257" s="77">
        <v>665</v>
      </c>
      <c r="H257" s="60">
        <f t="shared" si="14"/>
        <v>0.5541666666666667</v>
      </c>
    </row>
    <row r="258" spans="1:8" ht="18" customHeight="1">
      <c r="A258" s="2"/>
      <c r="B258" s="2"/>
      <c r="C258" s="2"/>
      <c r="D258" s="2">
        <v>4440</v>
      </c>
      <c r="E258" s="3" t="s">
        <v>313</v>
      </c>
      <c r="F258" s="11">
        <v>48477</v>
      </c>
      <c r="G258" s="77">
        <v>36477</v>
      </c>
      <c r="H258" s="60">
        <f t="shared" si="14"/>
        <v>0.7524599294510799</v>
      </c>
    </row>
    <row r="259" spans="1:8" ht="18" customHeight="1">
      <c r="A259" s="2"/>
      <c r="B259" s="2"/>
      <c r="C259" s="2"/>
      <c r="D259" s="2">
        <v>4780</v>
      </c>
      <c r="E259" s="3" t="s">
        <v>391</v>
      </c>
      <c r="F259" s="11">
        <v>12535</v>
      </c>
      <c r="G259" s="77">
        <v>5550</v>
      </c>
      <c r="H259" s="60">
        <f t="shared" si="14"/>
        <v>0.4427602712405265</v>
      </c>
    </row>
    <row r="260" spans="1:8" ht="18" customHeight="1">
      <c r="A260" s="2"/>
      <c r="B260" s="2"/>
      <c r="C260" s="2"/>
      <c r="D260" s="2">
        <v>6050</v>
      </c>
      <c r="E260" s="3" t="s">
        <v>317</v>
      </c>
      <c r="F260" s="11">
        <v>121925</v>
      </c>
      <c r="G260" s="77">
        <v>0</v>
      </c>
      <c r="H260" s="60">
        <f t="shared" si="14"/>
        <v>0</v>
      </c>
    </row>
    <row r="261" spans="1:8" ht="18" customHeight="1">
      <c r="A261" s="2"/>
      <c r="B261" s="14"/>
      <c r="C261" s="14">
        <v>80110</v>
      </c>
      <c r="D261" s="14"/>
      <c r="E261" s="9" t="s">
        <v>361</v>
      </c>
      <c r="F261" s="10">
        <f>SUM(F262:F271)</f>
        <v>298630</v>
      </c>
      <c r="G261" s="10">
        <f>SUM(G262:G271)</f>
        <v>153213</v>
      </c>
      <c r="H261" s="63">
        <f>G261/F261</f>
        <v>0.5130529417674045</v>
      </c>
    </row>
    <row r="262" spans="1:8" ht="18" customHeight="1">
      <c r="A262" s="2"/>
      <c r="B262" s="2"/>
      <c r="C262" s="2"/>
      <c r="D262" s="2">
        <v>4010</v>
      </c>
      <c r="E262" s="3" t="s">
        <v>297</v>
      </c>
      <c r="F262" s="11">
        <v>186844</v>
      </c>
      <c r="G262" s="77">
        <v>90447</v>
      </c>
      <c r="H262" s="60">
        <f aca="true" t="shared" si="15" ref="H262:H271">G262/F262</f>
        <v>0.4840776262550577</v>
      </c>
    </row>
    <row r="263" spans="1:8" ht="18" customHeight="1">
      <c r="A263" s="2"/>
      <c r="B263" s="2"/>
      <c r="C263" s="2"/>
      <c r="D263" s="2">
        <v>4040</v>
      </c>
      <c r="E263" s="3" t="s">
        <v>296</v>
      </c>
      <c r="F263" s="11">
        <v>13704</v>
      </c>
      <c r="G263" s="77">
        <v>13704</v>
      </c>
      <c r="H263" s="60">
        <f t="shared" si="15"/>
        <v>1</v>
      </c>
    </row>
    <row r="264" spans="1:8" ht="18" customHeight="1">
      <c r="A264" s="2"/>
      <c r="B264" s="2"/>
      <c r="C264" s="2"/>
      <c r="D264" s="2">
        <v>4110</v>
      </c>
      <c r="E264" s="3" t="s">
        <v>298</v>
      </c>
      <c r="F264" s="11">
        <v>30313</v>
      </c>
      <c r="G264" s="77">
        <v>15783</v>
      </c>
      <c r="H264" s="60">
        <f t="shared" si="15"/>
        <v>0.5206677003265926</v>
      </c>
    </row>
    <row r="265" spans="1:8" ht="18" customHeight="1">
      <c r="A265" s="2"/>
      <c r="B265" s="2"/>
      <c r="C265" s="2"/>
      <c r="D265" s="2">
        <v>4120</v>
      </c>
      <c r="E265" s="3" t="s">
        <v>299</v>
      </c>
      <c r="F265" s="11">
        <v>4918</v>
      </c>
      <c r="G265" s="77">
        <v>2496</v>
      </c>
      <c r="H265" s="60">
        <f t="shared" si="15"/>
        <v>0.5075233834892232</v>
      </c>
    </row>
    <row r="266" spans="1:8" ht="18" customHeight="1">
      <c r="A266" s="2"/>
      <c r="B266" s="2"/>
      <c r="C266" s="2"/>
      <c r="D266" s="2">
        <v>4210</v>
      </c>
      <c r="E266" s="3" t="s">
        <v>301</v>
      </c>
      <c r="F266" s="11">
        <v>5800</v>
      </c>
      <c r="G266" s="77">
        <v>4041</v>
      </c>
      <c r="H266" s="60">
        <f t="shared" si="15"/>
        <v>0.6967241379310345</v>
      </c>
    </row>
    <row r="267" spans="1:8" ht="18" customHeight="1">
      <c r="A267" s="2"/>
      <c r="B267" s="2"/>
      <c r="C267" s="2"/>
      <c r="D267" s="2">
        <v>4260</v>
      </c>
      <c r="E267" s="3" t="s">
        <v>304</v>
      </c>
      <c r="F267" s="11">
        <v>38460</v>
      </c>
      <c r="G267" s="77">
        <v>15115</v>
      </c>
      <c r="H267" s="60">
        <f t="shared" si="15"/>
        <v>0.39300572022880914</v>
      </c>
    </row>
    <row r="268" spans="1:8" ht="18" customHeight="1">
      <c r="A268" s="2"/>
      <c r="B268" s="2"/>
      <c r="C268" s="2"/>
      <c r="D268" s="2">
        <v>4270</v>
      </c>
      <c r="E268" s="3" t="s">
        <v>305</v>
      </c>
      <c r="F268" s="11">
        <v>200</v>
      </c>
      <c r="G268" s="77">
        <v>0</v>
      </c>
      <c r="H268" s="60">
        <f t="shared" si="15"/>
        <v>0</v>
      </c>
    </row>
    <row r="269" spans="1:8" ht="18" customHeight="1">
      <c r="A269" s="2"/>
      <c r="B269" s="2"/>
      <c r="C269" s="2"/>
      <c r="D269" s="2">
        <v>4280</v>
      </c>
      <c r="E269" s="3" t="s">
        <v>306</v>
      </c>
      <c r="F269" s="11">
        <v>311</v>
      </c>
      <c r="G269" s="77">
        <v>0</v>
      </c>
      <c r="H269" s="60">
        <f t="shared" si="15"/>
        <v>0</v>
      </c>
    </row>
    <row r="270" spans="1:8" ht="18" customHeight="1">
      <c r="A270" s="2"/>
      <c r="B270" s="2"/>
      <c r="C270" s="2"/>
      <c r="D270" s="2">
        <v>4300</v>
      </c>
      <c r="E270" s="3" t="s">
        <v>292</v>
      </c>
      <c r="F270" s="11">
        <v>4000</v>
      </c>
      <c r="G270" s="77">
        <v>1067</v>
      </c>
      <c r="H270" s="60">
        <f t="shared" si="15"/>
        <v>0.26675</v>
      </c>
    </row>
    <row r="271" spans="1:8" ht="18" customHeight="1">
      <c r="A271" s="2"/>
      <c r="B271" s="2"/>
      <c r="C271" s="2"/>
      <c r="D271" s="2">
        <v>4440</v>
      </c>
      <c r="E271" s="3" t="s">
        <v>313</v>
      </c>
      <c r="F271" s="11">
        <v>14080</v>
      </c>
      <c r="G271" s="77">
        <v>10560</v>
      </c>
      <c r="H271" s="60">
        <f t="shared" si="15"/>
        <v>0.75</v>
      </c>
    </row>
    <row r="272" spans="1:8" ht="18" customHeight="1">
      <c r="A272" s="2"/>
      <c r="B272" s="2"/>
      <c r="C272" s="14">
        <v>80111</v>
      </c>
      <c r="D272" s="14"/>
      <c r="E272" s="9" t="s">
        <v>107</v>
      </c>
      <c r="F272" s="10">
        <f>SUM(F273:F290)</f>
        <v>925153</v>
      </c>
      <c r="G272" s="10">
        <f>SUM(G273:G290)</f>
        <v>446453</v>
      </c>
      <c r="H272" s="63">
        <f>G272/F272</f>
        <v>0.4825720718627081</v>
      </c>
    </row>
    <row r="273" spans="1:8" ht="18" customHeight="1">
      <c r="A273" s="2"/>
      <c r="B273" s="2"/>
      <c r="C273" s="2"/>
      <c r="D273" s="2">
        <v>3020</v>
      </c>
      <c r="E273" s="3" t="s">
        <v>295</v>
      </c>
      <c r="F273" s="11">
        <v>2100</v>
      </c>
      <c r="G273" s="77">
        <v>50</v>
      </c>
      <c r="H273" s="60">
        <f aca="true" t="shared" si="16" ref="H273:H290">G273/F273</f>
        <v>0.023809523809523808</v>
      </c>
    </row>
    <row r="274" spans="1:8" ht="18" customHeight="1">
      <c r="A274" s="2"/>
      <c r="B274" s="2"/>
      <c r="C274" s="2"/>
      <c r="D274" s="2">
        <v>4010</v>
      </c>
      <c r="E274" s="3" t="s">
        <v>297</v>
      </c>
      <c r="F274" s="11">
        <v>667212</v>
      </c>
      <c r="G274" s="77">
        <v>298721</v>
      </c>
      <c r="H274" s="60">
        <f t="shared" si="16"/>
        <v>0.4477152689100316</v>
      </c>
    </row>
    <row r="275" spans="1:8" ht="18" customHeight="1">
      <c r="A275" s="2"/>
      <c r="B275" s="2"/>
      <c r="C275" s="2"/>
      <c r="D275" s="2">
        <v>4040</v>
      </c>
      <c r="E275" s="3" t="s">
        <v>296</v>
      </c>
      <c r="F275" s="11">
        <v>52186</v>
      </c>
      <c r="G275" s="77">
        <v>46359</v>
      </c>
      <c r="H275" s="60">
        <f t="shared" si="16"/>
        <v>0.8883417008393055</v>
      </c>
    </row>
    <row r="276" spans="1:8" ht="18" customHeight="1">
      <c r="A276" s="2"/>
      <c r="B276" s="2"/>
      <c r="C276" s="2"/>
      <c r="D276" s="2">
        <v>4110</v>
      </c>
      <c r="E276" s="3" t="s">
        <v>298</v>
      </c>
      <c r="F276" s="11">
        <v>111375</v>
      </c>
      <c r="G276" s="77">
        <v>51879</v>
      </c>
      <c r="H276" s="60">
        <f t="shared" si="16"/>
        <v>0.4658047138047138</v>
      </c>
    </row>
    <row r="277" spans="1:8" ht="18" customHeight="1">
      <c r="A277" s="2"/>
      <c r="B277" s="2"/>
      <c r="C277" s="2"/>
      <c r="D277" s="2">
        <v>4120</v>
      </c>
      <c r="E277" s="3" t="s">
        <v>299</v>
      </c>
      <c r="F277" s="11">
        <v>17347</v>
      </c>
      <c r="G277" s="77">
        <v>8176</v>
      </c>
      <c r="H277" s="60">
        <f t="shared" si="16"/>
        <v>0.47132068945639016</v>
      </c>
    </row>
    <row r="278" spans="1:8" ht="18" customHeight="1">
      <c r="A278" s="2"/>
      <c r="B278" s="2"/>
      <c r="C278" s="2"/>
      <c r="D278" s="2">
        <v>4210</v>
      </c>
      <c r="E278" s="3" t="s">
        <v>301</v>
      </c>
      <c r="F278" s="11">
        <v>8000</v>
      </c>
      <c r="G278" s="77">
        <v>5259</v>
      </c>
      <c r="H278" s="60">
        <f t="shared" si="16"/>
        <v>0.657375</v>
      </c>
    </row>
    <row r="279" spans="1:8" ht="18" customHeight="1">
      <c r="A279" s="2"/>
      <c r="B279" s="2"/>
      <c r="C279" s="2"/>
      <c r="D279" s="2">
        <v>4240</v>
      </c>
      <c r="E279" s="3" t="s">
        <v>331</v>
      </c>
      <c r="F279" s="11">
        <v>2500</v>
      </c>
      <c r="G279" s="77">
        <v>55</v>
      </c>
      <c r="H279" s="60">
        <f t="shared" si="16"/>
        <v>0.022</v>
      </c>
    </row>
    <row r="280" spans="1:8" ht="18" customHeight="1">
      <c r="A280" s="2"/>
      <c r="B280" s="2"/>
      <c r="C280" s="2"/>
      <c r="D280" s="2">
        <v>4260</v>
      </c>
      <c r="E280" s="3" t="s">
        <v>304</v>
      </c>
      <c r="F280" s="11">
        <v>4500</v>
      </c>
      <c r="G280" s="77">
        <v>3670</v>
      </c>
      <c r="H280" s="60">
        <f t="shared" si="16"/>
        <v>0.8155555555555556</v>
      </c>
    </row>
    <row r="281" spans="1:8" ht="18" customHeight="1">
      <c r="A281" s="2"/>
      <c r="B281" s="2"/>
      <c r="C281" s="2"/>
      <c r="D281" s="2">
        <v>4270</v>
      </c>
      <c r="E281" s="3" t="s">
        <v>305</v>
      </c>
      <c r="F281" s="11">
        <v>3000</v>
      </c>
      <c r="G281" s="77">
        <v>88</v>
      </c>
      <c r="H281" s="60">
        <f t="shared" si="16"/>
        <v>0.029333333333333333</v>
      </c>
    </row>
    <row r="282" spans="1:8" ht="18" customHeight="1">
      <c r="A282" s="2"/>
      <c r="B282" s="2"/>
      <c r="C282" s="2"/>
      <c r="D282" s="2">
        <v>4280</v>
      </c>
      <c r="E282" s="3" t="s">
        <v>306</v>
      </c>
      <c r="F282" s="11">
        <v>1500</v>
      </c>
      <c r="G282" s="77">
        <v>490</v>
      </c>
      <c r="H282" s="60">
        <f t="shared" si="16"/>
        <v>0.32666666666666666</v>
      </c>
    </row>
    <row r="283" spans="1:8" ht="18" customHeight="1">
      <c r="A283" s="2"/>
      <c r="B283" s="2"/>
      <c r="C283" s="2"/>
      <c r="D283" s="2">
        <v>4300</v>
      </c>
      <c r="E283" s="3" t="s">
        <v>292</v>
      </c>
      <c r="F283" s="11">
        <v>7400</v>
      </c>
      <c r="G283" s="77">
        <v>1738</v>
      </c>
      <c r="H283" s="60">
        <f t="shared" si="16"/>
        <v>0.23486486486486485</v>
      </c>
    </row>
    <row r="284" spans="1:8" ht="18" customHeight="1">
      <c r="A284" s="2"/>
      <c r="B284" s="2"/>
      <c r="C284" s="2"/>
      <c r="D284" s="2">
        <v>4350</v>
      </c>
      <c r="E284" s="3" t="s">
        <v>307</v>
      </c>
      <c r="F284" s="11">
        <v>350</v>
      </c>
      <c r="G284" s="77">
        <v>175</v>
      </c>
      <c r="H284" s="60">
        <f t="shared" si="16"/>
        <v>0.5</v>
      </c>
    </row>
    <row r="285" spans="1:8" ht="18" customHeight="1">
      <c r="A285" s="2"/>
      <c r="B285" s="2"/>
      <c r="C285" s="2"/>
      <c r="D285" s="2">
        <v>4360</v>
      </c>
      <c r="E285" s="3" t="s">
        <v>308</v>
      </c>
      <c r="F285" s="11">
        <v>1100</v>
      </c>
      <c r="G285" s="77">
        <v>0</v>
      </c>
      <c r="H285" s="60">
        <f t="shared" si="16"/>
        <v>0</v>
      </c>
    </row>
    <row r="286" spans="1:8" ht="18" customHeight="1">
      <c r="A286" s="2"/>
      <c r="B286" s="2"/>
      <c r="C286" s="2"/>
      <c r="D286" s="2">
        <v>4370</v>
      </c>
      <c r="E286" s="3" t="s">
        <v>309</v>
      </c>
      <c r="F286" s="11">
        <v>1300</v>
      </c>
      <c r="G286" s="77">
        <v>0</v>
      </c>
      <c r="H286" s="60">
        <f t="shared" si="16"/>
        <v>0</v>
      </c>
    </row>
    <row r="287" spans="1:8" ht="18" customHeight="1">
      <c r="A287" s="2"/>
      <c r="B287" s="2"/>
      <c r="C287" s="2"/>
      <c r="D287" s="2">
        <v>4410</v>
      </c>
      <c r="E287" s="3" t="s">
        <v>311</v>
      </c>
      <c r="F287" s="11">
        <v>650</v>
      </c>
      <c r="G287" s="77">
        <v>638</v>
      </c>
      <c r="H287" s="60">
        <f t="shared" si="16"/>
        <v>0.9815384615384616</v>
      </c>
    </row>
    <row r="288" spans="1:8" ht="18" customHeight="1">
      <c r="A288" s="2"/>
      <c r="B288" s="2"/>
      <c r="C288" s="2"/>
      <c r="D288" s="2">
        <v>4430</v>
      </c>
      <c r="E288" s="3" t="s">
        <v>312</v>
      </c>
      <c r="F288" s="11">
        <v>1100</v>
      </c>
      <c r="G288" s="77">
        <v>0</v>
      </c>
      <c r="H288" s="60">
        <f t="shared" si="16"/>
        <v>0</v>
      </c>
    </row>
    <row r="289" spans="1:8" ht="18" customHeight="1">
      <c r="A289" s="2"/>
      <c r="B289" s="2"/>
      <c r="C289" s="2"/>
      <c r="D289" s="2">
        <v>4440</v>
      </c>
      <c r="E289" s="3" t="s">
        <v>313</v>
      </c>
      <c r="F289" s="11">
        <v>33321</v>
      </c>
      <c r="G289" s="77">
        <v>24321</v>
      </c>
      <c r="H289" s="60">
        <f t="shared" si="16"/>
        <v>0.7299000630233187</v>
      </c>
    </row>
    <row r="290" spans="1:8" ht="18" customHeight="1">
      <c r="A290" s="2"/>
      <c r="B290" s="2"/>
      <c r="C290" s="2"/>
      <c r="D290" s="2">
        <v>4780</v>
      </c>
      <c r="E290" s="3" t="s">
        <v>391</v>
      </c>
      <c r="F290" s="11">
        <v>10212</v>
      </c>
      <c r="G290" s="77">
        <v>4834</v>
      </c>
      <c r="H290" s="60">
        <f t="shared" si="16"/>
        <v>0.47336466901684293</v>
      </c>
    </row>
    <row r="291" spans="1:8" ht="18" customHeight="1">
      <c r="A291" s="2"/>
      <c r="B291" s="2"/>
      <c r="C291" s="14">
        <v>80120</v>
      </c>
      <c r="D291" s="14"/>
      <c r="E291" s="9" t="s">
        <v>63</v>
      </c>
      <c r="F291" s="85">
        <f>SUM(F292:F313)</f>
        <v>5250447</v>
      </c>
      <c r="G291" s="85">
        <f>SUM(G292:G313)</f>
        <v>2825402</v>
      </c>
      <c r="H291" s="63">
        <f>G291/F291</f>
        <v>0.538125991939353</v>
      </c>
    </row>
    <row r="292" spans="1:8" ht="25.5">
      <c r="A292" s="36"/>
      <c r="B292" s="36"/>
      <c r="C292" s="36"/>
      <c r="D292" s="36">
        <v>2540</v>
      </c>
      <c r="E292" s="40" t="s">
        <v>392</v>
      </c>
      <c r="F292" s="141">
        <v>142884</v>
      </c>
      <c r="G292" s="142">
        <v>41478</v>
      </c>
      <c r="H292" s="60">
        <f aca="true" t="shared" si="17" ref="H292:H313">G292/F292</f>
        <v>0.29029142521206014</v>
      </c>
    </row>
    <row r="293" spans="1:8" ht="18" customHeight="1">
      <c r="A293" s="2"/>
      <c r="B293" s="2"/>
      <c r="C293" s="2"/>
      <c r="D293" s="2">
        <v>3020</v>
      </c>
      <c r="E293" s="3" t="s">
        <v>295</v>
      </c>
      <c r="F293" s="11">
        <v>12576</v>
      </c>
      <c r="G293" s="77">
        <v>2501</v>
      </c>
      <c r="H293" s="60">
        <f t="shared" si="17"/>
        <v>0.19887086513994912</v>
      </c>
    </row>
    <row r="294" spans="1:8" ht="18" customHeight="1">
      <c r="A294" s="2"/>
      <c r="B294" s="2"/>
      <c r="C294" s="2"/>
      <c r="D294" s="2">
        <v>4010</v>
      </c>
      <c r="E294" s="3" t="s">
        <v>297</v>
      </c>
      <c r="F294" s="11">
        <v>3484901</v>
      </c>
      <c r="G294" s="77">
        <v>1775823</v>
      </c>
      <c r="H294" s="60">
        <f t="shared" si="17"/>
        <v>0.5095763122108777</v>
      </c>
    </row>
    <row r="295" spans="1:8" ht="18" customHeight="1">
      <c r="A295" s="2"/>
      <c r="B295" s="2"/>
      <c r="C295" s="2"/>
      <c r="D295" s="2">
        <v>4040</v>
      </c>
      <c r="E295" s="3" t="s">
        <v>296</v>
      </c>
      <c r="F295" s="11">
        <v>250779</v>
      </c>
      <c r="G295" s="77">
        <v>248306</v>
      </c>
      <c r="H295" s="60">
        <f t="shared" si="17"/>
        <v>0.9901387277244107</v>
      </c>
    </row>
    <row r="296" spans="1:8" ht="18" customHeight="1">
      <c r="A296" s="2"/>
      <c r="B296" s="2"/>
      <c r="C296" s="2"/>
      <c r="D296" s="2">
        <v>4110</v>
      </c>
      <c r="E296" s="3" t="s">
        <v>298</v>
      </c>
      <c r="F296" s="11">
        <v>530008</v>
      </c>
      <c r="G296" s="77">
        <v>286388</v>
      </c>
      <c r="H296" s="60">
        <f t="shared" si="17"/>
        <v>0.5403465608066294</v>
      </c>
    </row>
    <row r="297" spans="1:8" ht="18" customHeight="1">
      <c r="A297" s="2"/>
      <c r="B297" s="2"/>
      <c r="C297" s="2"/>
      <c r="D297" s="2">
        <v>4120</v>
      </c>
      <c r="E297" s="3" t="s">
        <v>299</v>
      </c>
      <c r="F297" s="11">
        <v>83696</v>
      </c>
      <c r="G297" s="77">
        <v>41997</v>
      </c>
      <c r="H297" s="60">
        <f t="shared" si="17"/>
        <v>0.5017802523418085</v>
      </c>
    </row>
    <row r="298" spans="1:8" ht="18" customHeight="1">
      <c r="A298" s="2"/>
      <c r="B298" s="2"/>
      <c r="C298" s="2"/>
      <c r="D298" s="2">
        <v>4170</v>
      </c>
      <c r="E298" s="3" t="s">
        <v>300</v>
      </c>
      <c r="F298" s="11">
        <v>17205</v>
      </c>
      <c r="G298" s="77">
        <v>4992</v>
      </c>
      <c r="H298" s="60">
        <f t="shared" si="17"/>
        <v>0.2901482127288579</v>
      </c>
    </row>
    <row r="299" spans="1:8" ht="18" customHeight="1">
      <c r="A299" s="2"/>
      <c r="B299" s="2"/>
      <c r="C299" s="2"/>
      <c r="D299" s="2">
        <v>4210</v>
      </c>
      <c r="E299" s="3" t="s">
        <v>301</v>
      </c>
      <c r="F299" s="11">
        <v>61920</v>
      </c>
      <c r="G299" s="77">
        <v>41259</v>
      </c>
      <c r="H299" s="60">
        <f t="shared" si="17"/>
        <v>0.6663275193798449</v>
      </c>
    </row>
    <row r="300" spans="1:8" ht="18" customHeight="1">
      <c r="A300" s="2"/>
      <c r="B300" s="2"/>
      <c r="C300" s="2"/>
      <c r="D300" s="2">
        <v>4240</v>
      </c>
      <c r="E300" s="3" t="s">
        <v>331</v>
      </c>
      <c r="F300" s="11">
        <v>2300</v>
      </c>
      <c r="G300" s="77">
        <v>1751</v>
      </c>
      <c r="H300" s="60">
        <f t="shared" si="17"/>
        <v>0.7613043478260869</v>
      </c>
    </row>
    <row r="301" spans="1:8" ht="18" customHeight="1">
      <c r="A301" s="2"/>
      <c r="B301" s="2"/>
      <c r="C301" s="2"/>
      <c r="D301" s="2">
        <v>4260</v>
      </c>
      <c r="E301" s="3" t="s">
        <v>304</v>
      </c>
      <c r="F301" s="11">
        <v>331200</v>
      </c>
      <c r="G301" s="77">
        <v>159439</v>
      </c>
      <c r="H301" s="60">
        <f t="shared" si="17"/>
        <v>0.4813979468599034</v>
      </c>
    </row>
    <row r="302" spans="1:8" ht="18" customHeight="1">
      <c r="A302" s="2"/>
      <c r="B302" s="2"/>
      <c r="C302" s="2"/>
      <c r="D302" s="2">
        <v>4270</v>
      </c>
      <c r="E302" s="3" t="s">
        <v>305</v>
      </c>
      <c r="F302" s="11">
        <v>43500</v>
      </c>
      <c r="G302" s="77">
        <v>18782</v>
      </c>
      <c r="H302" s="60">
        <f t="shared" si="17"/>
        <v>0.43177011494252876</v>
      </c>
    </row>
    <row r="303" spans="1:8" ht="18" customHeight="1">
      <c r="A303" s="2"/>
      <c r="B303" s="2"/>
      <c r="C303" s="2"/>
      <c r="D303" s="2">
        <v>4280</v>
      </c>
      <c r="E303" s="3" t="s">
        <v>306</v>
      </c>
      <c r="F303" s="11">
        <v>1835</v>
      </c>
      <c r="G303" s="77">
        <v>320</v>
      </c>
      <c r="H303" s="60">
        <f t="shared" si="17"/>
        <v>0.17438692098092642</v>
      </c>
    </row>
    <row r="304" spans="1:8" ht="18" customHeight="1">
      <c r="A304" s="2"/>
      <c r="B304" s="2"/>
      <c r="C304" s="2"/>
      <c r="D304" s="2">
        <v>4300</v>
      </c>
      <c r="E304" s="3" t="s">
        <v>292</v>
      </c>
      <c r="F304" s="11">
        <v>74593</v>
      </c>
      <c r="G304" s="77">
        <v>42940</v>
      </c>
      <c r="H304" s="60">
        <f t="shared" si="17"/>
        <v>0.57565723325245</v>
      </c>
    </row>
    <row r="305" spans="1:8" ht="18" customHeight="1">
      <c r="A305" s="2"/>
      <c r="B305" s="2"/>
      <c r="C305" s="2"/>
      <c r="D305" s="2">
        <v>4350</v>
      </c>
      <c r="E305" s="3" t="s">
        <v>307</v>
      </c>
      <c r="F305" s="11">
        <v>6005</v>
      </c>
      <c r="G305" s="77">
        <v>1759</v>
      </c>
      <c r="H305" s="60">
        <f t="shared" si="17"/>
        <v>0.2929225645295587</v>
      </c>
    </row>
    <row r="306" spans="1:8" ht="18" customHeight="1">
      <c r="A306" s="2"/>
      <c r="B306" s="2"/>
      <c r="C306" s="2"/>
      <c r="D306" s="2">
        <v>4360</v>
      </c>
      <c r="E306" s="3" t="s">
        <v>308</v>
      </c>
      <c r="F306" s="11">
        <v>3676</v>
      </c>
      <c r="G306" s="77">
        <v>1448</v>
      </c>
      <c r="H306" s="60">
        <f t="shared" si="17"/>
        <v>0.3939064200217628</v>
      </c>
    </row>
    <row r="307" spans="1:8" ht="18" customHeight="1">
      <c r="A307" s="2"/>
      <c r="B307" s="2"/>
      <c r="C307" s="2"/>
      <c r="D307" s="2">
        <v>4370</v>
      </c>
      <c r="E307" s="3" t="s">
        <v>309</v>
      </c>
      <c r="F307" s="11">
        <v>9380</v>
      </c>
      <c r="G307" s="77">
        <v>4916</v>
      </c>
      <c r="H307" s="60">
        <f t="shared" si="17"/>
        <v>0.5240938166311301</v>
      </c>
    </row>
    <row r="308" spans="1:8" ht="18" customHeight="1">
      <c r="A308" s="2"/>
      <c r="B308" s="2"/>
      <c r="C308" s="2"/>
      <c r="D308" s="2">
        <v>4410</v>
      </c>
      <c r="E308" s="3" t="s">
        <v>311</v>
      </c>
      <c r="F308" s="11">
        <v>4186</v>
      </c>
      <c r="G308" s="77">
        <v>1629</v>
      </c>
      <c r="H308" s="60">
        <f t="shared" si="17"/>
        <v>0.3891543239369326</v>
      </c>
    </row>
    <row r="309" spans="1:8" ht="18" customHeight="1">
      <c r="A309" s="2"/>
      <c r="B309" s="2"/>
      <c r="C309" s="2"/>
      <c r="D309" s="2">
        <v>4420</v>
      </c>
      <c r="E309" s="3" t="s">
        <v>320</v>
      </c>
      <c r="F309" s="11">
        <v>1000</v>
      </c>
      <c r="G309" s="77">
        <v>0</v>
      </c>
      <c r="H309" s="60">
        <f t="shared" si="17"/>
        <v>0</v>
      </c>
    </row>
    <row r="310" spans="1:8" ht="18" customHeight="1">
      <c r="A310" s="2"/>
      <c r="B310" s="2"/>
      <c r="C310" s="2"/>
      <c r="D310" s="2">
        <v>4430</v>
      </c>
      <c r="E310" s="3" t="s">
        <v>312</v>
      </c>
      <c r="F310" s="11">
        <v>4002</v>
      </c>
      <c r="G310" s="77">
        <v>0</v>
      </c>
      <c r="H310" s="60">
        <f t="shared" si="17"/>
        <v>0</v>
      </c>
    </row>
    <row r="311" spans="1:8" ht="18" customHeight="1">
      <c r="A311" s="2"/>
      <c r="B311" s="2"/>
      <c r="C311" s="2"/>
      <c r="D311" s="2">
        <v>4440</v>
      </c>
      <c r="E311" s="3" t="s">
        <v>313</v>
      </c>
      <c r="F311" s="11">
        <v>183001</v>
      </c>
      <c r="G311" s="77">
        <v>148757</v>
      </c>
      <c r="H311" s="60">
        <f t="shared" si="17"/>
        <v>0.8128753394790192</v>
      </c>
    </row>
    <row r="312" spans="1:8" ht="18" customHeight="1">
      <c r="A312" s="2"/>
      <c r="B312" s="2"/>
      <c r="C312" s="2"/>
      <c r="D312" s="2">
        <v>4700</v>
      </c>
      <c r="E312" s="3" t="s">
        <v>316</v>
      </c>
      <c r="F312" s="11">
        <v>1300</v>
      </c>
      <c r="G312" s="77">
        <v>917</v>
      </c>
      <c r="H312" s="60">
        <f t="shared" si="17"/>
        <v>0.7053846153846154</v>
      </c>
    </row>
    <row r="313" spans="1:8" ht="18" customHeight="1">
      <c r="A313" s="2"/>
      <c r="B313" s="2"/>
      <c r="C313" s="2"/>
      <c r="D313" s="2">
        <v>4950</v>
      </c>
      <c r="E313" s="3" t="s">
        <v>393</v>
      </c>
      <c r="F313" s="11">
        <v>500</v>
      </c>
      <c r="G313" s="77">
        <v>0</v>
      </c>
      <c r="H313" s="60">
        <f t="shared" si="17"/>
        <v>0</v>
      </c>
    </row>
    <row r="314" spans="1:8" ht="18" customHeight="1">
      <c r="A314" s="2"/>
      <c r="B314" s="2"/>
      <c r="C314" s="14">
        <v>80130</v>
      </c>
      <c r="D314" s="14"/>
      <c r="E314" s="9" t="s">
        <v>64</v>
      </c>
      <c r="F314" s="85">
        <f>SUM(F315:F340)</f>
        <v>21438569</v>
      </c>
      <c r="G314" s="85">
        <f>SUM(G315:G339)</f>
        <v>9791505</v>
      </c>
      <c r="H314" s="63">
        <f>G314/F314</f>
        <v>0.4567238139821739</v>
      </c>
    </row>
    <row r="315" spans="1:8" ht="18" customHeight="1">
      <c r="A315" s="2"/>
      <c r="B315" s="2"/>
      <c r="C315" s="2"/>
      <c r="D315" s="2">
        <v>3020</v>
      </c>
      <c r="E315" s="3" t="s">
        <v>295</v>
      </c>
      <c r="F315" s="11">
        <v>98392</v>
      </c>
      <c r="G315" s="77">
        <v>31752</v>
      </c>
      <c r="H315" s="60">
        <f aca="true" t="shared" si="18" ref="H315:H340">G315/F315</f>
        <v>0.32270916334661354</v>
      </c>
    </row>
    <row r="316" spans="1:8" ht="18" customHeight="1">
      <c r="A316" s="2"/>
      <c r="B316" s="2"/>
      <c r="C316" s="2"/>
      <c r="D316" s="2">
        <v>4010</v>
      </c>
      <c r="E316" s="3" t="s">
        <v>297</v>
      </c>
      <c r="F316" s="11">
        <v>8795560</v>
      </c>
      <c r="G316" s="77">
        <v>4385555</v>
      </c>
      <c r="H316" s="60">
        <f t="shared" si="18"/>
        <v>0.4986100941838837</v>
      </c>
    </row>
    <row r="317" spans="1:8" ht="18" customHeight="1">
      <c r="A317" s="2"/>
      <c r="B317" s="2"/>
      <c r="C317" s="2"/>
      <c r="D317" s="2">
        <v>4040</v>
      </c>
      <c r="E317" s="3" t="s">
        <v>296</v>
      </c>
      <c r="F317" s="11">
        <v>743829</v>
      </c>
      <c r="G317" s="77">
        <v>740011</v>
      </c>
      <c r="H317" s="60">
        <f t="shared" si="18"/>
        <v>0.9948670998307406</v>
      </c>
    </row>
    <row r="318" spans="1:8" ht="18" customHeight="1">
      <c r="A318" s="2"/>
      <c r="B318" s="2"/>
      <c r="C318" s="2"/>
      <c r="D318" s="2">
        <v>4110</v>
      </c>
      <c r="E318" s="3" t="s">
        <v>298</v>
      </c>
      <c r="F318" s="11">
        <v>1416804</v>
      </c>
      <c r="G318" s="77">
        <v>733890</v>
      </c>
      <c r="H318" s="60">
        <f t="shared" si="18"/>
        <v>0.5179897854607977</v>
      </c>
    </row>
    <row r="319" spans="1:8" ht="18" customHeight="1">
      <c r="A319" s="2"/>
      <c r="B319" s="2"/>
      <c r="C319" s="2"/>
      <c r="D319" s="2">
        <v>4120</v>
      </c>
      <c r="E319" s="3" t="s">
        <v>299</v>
      </c>
      <c r="F319" s="11">
        <v>224330</v>
      </c>
      <c r="G319" s="77">
        <v>99626</v>
      </c>
      <c r="H319" s="60">
        <f t="shared" si="18"/>
        <v>0.44410466723131103</v>
      </c>
    </row>
    <row r="320" spans="1:8" ht="18" customHeight="1">
      <c r="A320" s="2"/>
      <c r="B320" s="2"/>
      <c r="C320" s="2"/>
      <c r="D320" s="2">
        <v>4170</v>
      </c>
      <c r="E320" s="3" t="s">
        <v>300</v>
      </c>
      <c r="F320" s="11">
        <v>53000</v>
      </c>
      <c r="G320" s="77">
        <v>24182</v>
      </c>
      <c r="H320" s="60">
        <f t="shared" si="18"/>
        <v>0.45626415094339623</v>
      </c>
    </row>
    <row r="321" spans="1:8" ht="18" customHeight="1">
      <c r="A321" s="2"/>
      <c r="B321" s="2"/>
      <c r="C321" s="2"/>
      <c r="D321" s="2">
        <v>4210</v>
      </c>
      <c r="E321" s="3" t="s">
        <v>301</v>
      </c>
      <c r="F321" s="11">
        <v>266547</v>
      </c>
      <c r="G321" s="77">
        <v>137967</v>
      </c>
      <c r="H321" s="60">
        <f t="shared" si="18"/>
        <v>0.5176085268264133</v>
      </c>
    </row>
    <row r="322" spans="1:8" ht="18" customHeight="1">
      <c r="A322" s="2"/>
      <c r="B322" s="2"/>
      <c r="C322" s="2"/>
      <c r="D322" s="2">
        <v>4230</v>
      </c>
      <c r="E322" s="3" t="s">
        <v>303</v>
      </c>
      <c r="F322" s="11">
        <v>500</v>
      </c>
      <c r="G322" s="77">
        <v>0</v>
      </c>
      <c r="H322" s="60">
        <f t="shared" si="18"/>
        <v>0</v>
      </c>
    </row>
    <row r="323" spans="1:8" ht="18" customHeight="1">
      <c r="A323" s="2"/>
      <c r="B323" s="2"/>
      <c r="C323" s="2"/>
      <c r="D323" s="2">
        <v>4240</v>
      </c>
      <c r="E323" s="3" t="s">
        <v>331</v>
      </c>
      <c r="F323" s="11">
        <v>21515</v>
      </c>
      <c r="G323" s="77">
        <v>10129</v>
      </c>
      <c r="H323" s="60">
        <f t="shared" si="18"/>
        <v>0.4707878224494539</v>
      </c>
    </row>
    <row r="324" spans="1:8" ht="18" customHeight="1">
      <c r="A324" s="2"/>
      <c r="B324" s="2"/>
      <c r="C324" s="2"/>
      <c r="D324" s="2">
        <v>4260</v>
      </c>
      <c r="E324" s="3" t="s">
        <v>304</v>
      </c>
      <c r="F324" s="11">
        <v>768670</v>
      </c>
      <c r="G324" s="77">
        <v>377251</v>
      </c>
      <c r="H324" s="60">
        <f t="shared" si="18"/>
        <v>0.4907840815954831</v>
      </c>
    </row>
    <row r="325" spans="1:8" ht="18" customHeight="1">
      <c r="A325" s="2"/>
      <c r="B325" s="2"/>
      <c r="C325" s="2"/>
      <c r="D325" s="2">
        <v>4270</v>
      </c>
      <c r="E325" s="3" t="s">
        <v>305</v>
      </c>
      <c r="F325" s="11">
        <v>235114</v>
      </c>
      <c r="G325" s="77">
        <v>27996</v>
      </c>
      <c r="H325" s="60">
        <f t="shared" si="18"/>
        <v>0.11907415126279167</v>
      </c>
    </row>
    <row r="326" spans="1:8" ht="18" customHeight="1">
      <c r="A326" s="2"/>
      <c r="B326" s="2"/>
      <c r="C326" s="2"/>
      <c r="D326" s="2">
        <v>4280</v>
      </c>
      <c r="E326" s="3" t="s">
        <v>306</v>
      </c>
      <c r="F326" s="11">
        <v>11110</v>
      </c>
      <c r="G326" s="77">
        <v>1030</v>
      </c>
      <c r="H326" s="60">
        <f t="shared" si="18"/>
        <v>0.0927092709270927</v>
      </c>
    </row>
    <row r="327" spans="1:8" ht="18" customHeight="1">
      <c r="A327" s="2"/>
      <c r="B327" s="2"/>
      <c r="C327" s="2"/>
      <c r="D327" s="2">
        <v>4300</v>
      </c>
      <c r="E327" s="3" t="s">
        <v>292</v>
      </c>
      <c r="F327" s="11">
        <v>281617</v>
      </c>
      <c r="G327" s="77">
        <v>183448</v>
      </c>
      <c r="H327" s="60">
        <f t="shared" si="18"/>
        <v>0.651409538486668</v>
      </c>
    </row>
    <row r="328" spans="1:8" ht="18" customHeight="1">
      <c r="A328" s="2"/>
      <c r="B328" s="2"/>
      <c r="C328" s="2"/>
      <c r="D328" s="2">
        <v>4350</v>
      </c>
      <c r="E328" s="3" t="s">
        <v>307</v>
      </c>
      <c r="F328" s="11">
        <v>10103</v>
      </c>
      <c r="G328" s="77">
        <v>4396</v>
      </c>
      <c r="H328" s="60">
        <f t="shared" si="18"/>
        <v>0.4351182816985054</v>
      </c>
    </row>
    <row r="329" spans="1:8" ht="18" customHeight="1">
      <c r="A329" s="2"/>
      <c r="B329" s="2"/>
      <c r="C329" s="2"/>
      <c r="D329" s="2">
        <v>4360</v>
      </c>
      <c r="E329" s="3" t="s">
        <v>308</v>
      </c>
      <c r="F329" s="11">
        <v>11264</v>
      </c>
      <c r="G329" s="77">
        <v>4950</v>
      </c>
      <c r="H329" s="60">
        <f t="shared" si="18"/>
        <v>0.439453125</v>
      </c>
    </row>
    <row r="330" spans="1:8" ht="18" customHeight="1">
      <c r="A330" s="2"/>
      <c r="B330" s="2"/>
      <c r="C330" s="2"/>
      <c r="D330" s="2">
        <v>4370</v>
      </c>
      <c r="E330" s="3" t="s">
        <v>309</v>
      </c>
      <c r="F330" s="11">
        <v>46087</v>
      </c>
      <c r="G330" s="77">
        <v>17267</v>
      </c>
      <c r="H330" s="60">
        <f t="shared" si="18"/>
        <v>0.37466096730097426</v>
      </c>
    </row>
    <row r="331" spans="1:8" ht="18" customHeight="1">
      <c r="A331" s="2"/>
      <c r="B331" s="2"/>
      <c r="C331" s="2"/>
      <c r="D331" s="2">
        <v>4390</v>
      </c>
      <c r="E331" s="3" t="s">
        <v>319</v>
      </c>
      <c r="F331" s="11">
        <v>2122</v>
      </c>
      <c r="G331" s="77">
        <v>0</v>
      </c>
      <c r="H331" s="60">
        <f t="shared" si="18"/>
        <v>0</v>
      </c>
    </row>
    <row r="332" spans="1:8" ht="18" customHeight="1">
      <c r="A332" s="2"/>
      <c r="B332" s="2"/>
      <c r="C332" s="2"/>
      <c r="D332" s="2">
        <v>4410</v>
      </c>
      <c r="E332" s="3" t="s">
        <v>311</v>
      </c>
      <c r="F332" s="11">
        <v>14870</v>
      </c>
      <c r="G332" s="77">
        <v>9483</v>
      </c>
      <c r="H332" s="60">
        <f t="shared" si="18"/>
        <v>0.6377269670477471</v>
      </c>
    </row>
    <row r="333" spans="1:8" ht="18" customHeight="1">
      <c r="A333" s="2"/>
      <c r="B333" s="2"/>
      <c r="C333" s="2"/>
      <c r="D333" s="2">
        <v>4420</v>
      </c>
      <c r="E333" s="3" t="s">
        <v>320</v>
      </c>
      <c r="F333" s="11">
        <v>3500</v>
      </c>
      <c r="G333" s="77">
        <v>1639</v>
      </c>
      <c r="H333" s="60">
        <f t="shared" si="18"/>
        <v>0.4682857142857143</v>
      </c>
    </row>
    <row r="334" spans="1:8" ht="18" customHeight="1">
      <c r="A334" s="2"/>
      <c r="B334" s="2"/>
      <c r="C334" s="2"/>
      <c r="D334" s="2">
        <v>4430</v>
      </c>
      <c r="E334" s="3" t="s">
        <v>312</v>
      </c>
      <c r="F334" s="11">
        <v>22813</v>
      </c>
      <c r="G334" s="77">
        <v>773</v>
      </c>
      <c r="H334" s="60">
        <f t="shared" si="18"/>
        <v>0.03388418883969666</v>
      </c>
    </row>
    <row r="335" spans="1:8" ht="18" customHeight="1">
      <c r="A335" s="2"/>
      <c r="B335" s="2"/>
      <c r="C335" s="2"/>
      <c r="D335" s="2">
        <v>4440</v>
      </c>
      <c r="E335" s="3" t="s">
        <v>313</v>
      </c>
      <c r="F335" s="11">
        <v>542037</v>
      </c>
      <c r="G335" s="77">
        <v>407924</v>
      </c>
      <c r="H335" s="60">
        <f t="shared" si="18"/>
        <v>0.7525759311633707</v>
      </c>
    </row>
    <row r="336" spans="1:8" ht="18" customHeight="1">
      <c r="A336" s="2"/>
      <c r="B336" s="2"/>
      <c r="C336" s="2"/>
      <c r="D336" s="2">
        <v>4480</v>
      </c>
      <c r="E336" s="3" t="s">
        <v>314</v>
      </c>
      <c r="F336" s="11">
        <v>2040</v>
      </c>
      <c r="G336" s="77">
        <v>1251</v>
      </c>
      <c r="H336" s="60">
        <f t="shared" si="18"/>
        <v>0.6132352941176471</v>
      </c>
    </row>
    <row r="337" spans="1:8" ht="18" customHeight="1">
      <c r="A337" s="2"/>
      <c r="B337" s="2"/>
      <c r="C337" s="2"/>
      <c r="D337" s="2">
        <v>4700</v>
      </c>
      <c r="E337" s="3" t="s">
        <v>316</v>
      </c>
      <c r="F337" s="11">
        <v>10500</v>
      </c>
      <c r="G337" s="77">
        <v>6642</v>
      </c>
      <c r="H337" s="60">
        <f t="shared" si="18"/>
        <v>0.6325714285714286</v>
      </c>
    </row>
    <row r="338" spans="1:8" ht="18" customHeight="1">
      <c r="A338" s="2"/>
      <c r="B338" s="2"/>
      <c r="C338" s="2"/>
      <c r="D338" s="2">
        <v>6050</v>
      </c>
      <c r="E338" s="3" t="s">
        <v>317</v>
      </c>
      <c r="F338" s="11">
        <v>5836245</v>
      </c>
      <c r="G338" s="77">
        <v>2584343</v>
      </c>
      <c r="H338" s="60">
        <f t="shared" si="18"/>
        <v>0.44280920352041425</v>
      </c>
    </row>
    <row r="339" spans="1:8" ht="18" customHeight="1">
      <c r="A339" s="2"/>
      <c r="B339" s="2"/>
      <c r="C339" s="2"/>
      <c r="D339" s="2">
        <v>6057</v>
      </c>
      <c r="E339" s="3" t="s">
        <v>317</v>
      </c>
      <c r="F339" s="11">
        <v>1834000</v>
      </c>
      <c r="G339" s="77">
        <v>0</v>
      </c>
      <c r="H339" s="60">
        <f t="shared" si="18"/>
        <v>0</v>
      </c>
    </row>
    <row r="340" spans="1:8" ht="18" customHeight="1">
      <c r="A340" s="2"/>
      <c r="B340" s="2"/>
      <c r="C340" s="2"/>
      <c r="D340" s="2">
        <v>6059</v>
      </c>
      <c r="E340" s="3" t="s">
        <v>317</v>
      </c>
      <c r="F340" s="11">
        <v>186000</v>
      </c>
      <c r="G340" s="77">
        <v>0</v>
      </c>
      <c r="H340" s="60">
        <f t="shared" si="18"/>
        <v>0</v>
      </c>
    </row>
    <row r="341" spans="1:8" ht="18" customHeight="1">
      <c r="A341" s="2"/>
      <c r="B341" s="2"/>
      <c r="C341" s="14">
        <v>80134</v>
      </c>
      <c r="D341" s="14"/>
      <c r="E341" s="9" t="s">
        <v>108</v>
      </c>
      <c r="F341" s="10">
        <f>SUM(F342:F359)</f>
        <v>543470</v>
      </c>
      <c r="G341" s="10">
        <f>SUM(G342:G359)</f>
        <v>256884</v>
      </c>
      <c r="H341" s="63">
        <f>G341/F341</f>
        <v>0.47267374464091855</v>
      </c>
    </row>
    <row r="342" spans="1:8" ht="18" customHeight="1">
      <c r="A342" s="2"/>
      <c r="B342" s="2"/>
      <c r="C342" s="2"/>
      <c r="D342" s="2">
        <v>3020</v>
      </c>
      <c r="E342" s="3" t="s">
        <v>295</v>
      </c>
      <c r="F342" s="11">
        <v>1600</v>
      </c>
      <c r="G342" s="77">
        <v>69</v>
      </c>
      <c r="H342" s="60">
        <f aca="true" t="shared" si="19" ref="H342:H359">G342/F342</f>
        <v>0.043125</v>
      </c>
    </row>
    <row r="343" spans="1:8" ht="18" customHeight="1">
      <c r="A343" s="2"/>
      <c r="B343" s="2"/>
      <c r="C343" s="2"/>
      <c r="D343" s="2">
        <v>4010</v>
      </c>
      <c r="E343" s="3" t="s">
        <v>297</v>
      </c>
      <c r="F343" s="11">
        <v>378174</v>
      </c>
      <c r="G343" s="77">
        <v>177046</v>
      </c>
      <c r="H343" s="60">
        <f t="shared" si="19"/>
        <v>0.46816015908021175</v>
      </c>
    </row>
    <row r="344" spans="1:8" ht="18" customHeight="1">
      <c r="A344" s="2"/>
      <c r="B344" s="2"/>
      <c r="C344" s="2"/>
      <c r="D344" s="2">
        <v>4040</v>
      </c>
      <c r="E344" s="3" t="s">
        <v>296</v>
      </c>
      <c r="F344" s="11">
        <v>26053</v>
      </c>
      <c r="G344" s="77">
        <v>25966</v>
      </c>
      <c r="H344" s="60">
        <f t="shared" si="19"/>
        <v>0.9966606532836909</v>
      </c>
    </row>
    <row r="345" spans="1:8" ht="18" customHeight="1">
      <c r="A345" s="2"/>
      <c r="B345" s="2"/>
      <c r="C345" s="2"/>
      <c r="D345" s="2">
        <v>4110</v>
      </c>
      <c r="E345" s="3" t="s">
        <v>298</v>
      </c>
      <c r="F345" s="11">
        <v>63585</v>
      </c>
      <c r="G345" s="77">
        <v>30303</v>
      </c>
      <c r="H345" s="60">
        <f t="shared" si="19"/>
        <v>0.4765746638358103</v>
      </c>
    </row>
    <row r="346" spans="1:8" ht="18" customHeight="1">
      <c r="A346" s="2"/>
      <c r="B346" s="2"/>
      <c r="C346" s="2"/>
      <c r="D346" s="2">
        <v>4120</v>
      </c>
      <c r="E346" s="3" t="s">
        <v>299</v>
      </c>
      <c r="F346" s="11">
        <v>9904</v>
      </c>
      <c r="G346" s="77">
        <v>3761</v>
      </c>
      <c r="H346" s="60">
        <f t="shared" si="19"/>
        <v>0.3797455573505654</v>
      </c>
    </row>
    <row r="347" spans="1:8" ht="18" customHeight="1">
      <c r="A347" s="2"/>
      <c r="B347" s="2"/>
      <c r="C347" s="2"/>
      <c r="D347" s="2">
        <v>4170</v>
      </c>
      <c r="E347" s="3" t="s">
        <v>300</v>
      </c>
      <c r="F347" s="11">
        <v>2500</v>
      </c>
      <c r="G347" s="77">
        <v>0</v>
      </c>
      <c r="H347" s="60">
        <f t="shared" si="19"/>
        <v>0</v>
      </c>
    </row>
    <row r="348" spans="1:8" ht="18" customHeight="1">
      <c r="A348" s="2"/>
      <c r="B348" s="2"/>
      <c r="C348" s="2"/>
      <c r="D348" s="2">
        <v>4210</v>
      </c>
      <c r="E348" s="3" t="s">
        <v>301</v>
      </c>
      <c r="F348" s="11">
        <v>16800</v>
      </c>
      <c r="G348" s="77">
        <v>1907</v>
      </c>
      <c r="H348" s="60">
        <f t="shared" si="19"/>
        <v>0.11351190476190476</v>
      </c>
    </row>
    <row r="349" spans="1:8" ht="18" customHeight="1">
      <c r="A349" s="2"/>
      <c r="B349" s="2"/>
      <c r="C349" s="2"/>
      <c r="D349" s="2">
        <v>4240</v>
      </c>
      <c r="E349" s="3" t="s">
        <v>331</v>
      </c>
      <c r="F349" s="11">
        <v>2800</v>
      </c>
      <c r="G349" s="77">
        <v>0</v>
      </c>
      <c r="H349" s="60">
        <f t="shared" si="19"/>
        <v>0</v>
      </c>
    </row>
    <row r="350" spans="1:8" ht="18" customHeight="1">
      <c r="A350" s="2"/>
      <c r="B350" s="2"/>
      <c r="C350" s="2"/>
      <c r="D350" s="2">
        <v>4260</v>
      </c>
      <c r="E350" s="3" t="s">
        <v>304</v>
      </c>
      <c r="F350" s="11">
        <v>4500</v>
      </c>
      <c r="G350" s="77">
        <v>365</v>
      </c>
      <c r="H350" s="60">
        <f t="shared" si="19"/>
        <v>0.0811111111111111</v>
      </c>
    </row>
    <row r="351" spans="1:8" ht="18" customHeight="1">
      <c r="A351" s="2"/>
      <c r="B351" s="2"/>
      <c r="C351" s="2"/>
      <c r="D351" s="2">
        <v>4270</v>
      </c>
      <c r="E351" s="3" t="s">
        <v>305</v>
      </c>
      <c r="F351" s="11">
        <v>5000</v>
      </c>
      <c r="G351" s="77">
        <v>0</v>
      </c>
      <c r="H351" s="60">
        <f t="shared" si="19"/>
        <v>0</v>
      </c>
    </row>
    <row r="352" spans="1:8" ht="18" customHeight="1">
      <c r="A352" s="2"/>
      <c r="B352" s="2"/>
      <c r="C352" s="2"/>
      <c r="D352" s="2">
        <v>4280</v>
      </c>
      <c r="E352" s="3" t="s">
        <v>306</v>
      </c>
      <c r="F352" s="11">
        <v>500</v>
      </c>
      <c r="G352" s="77">
        <v>175</v>
      </c>
      <c r="H352" s="60">
        <f t="shared" si="19"/>
        <v>0.35</v>
      </c>
    </row>
    <row r="353" spans="1:8" ht="18" customHeight="1">
      <c r="A353" s="2"/>
      <c r="B353" s="2"/>
      <c r="C353" s="2"/>
      <c r="D353" s="2">
        <v>4300</v>
      </c>
      <c r="E353" s="3" t="s">
        <v>292</v>
      </c>
      <c r="F353" s="11">
        <v>3600</v>
      </c>
      <c r="G353" s="77">
        <v>0</v>
      </c>
      <c r="H353" s="60">
        <f t="shared" si="19"/>
        <v>0</v>
      </c>
    </row>
    <row r="354" spans="1:8" ht="18" customHeight="1">
      <c r="A354" s="2"/>
      <c r="B354" s="2"/>
      <c r="C354" s="2"/>
      <c r="D354" s="2">
        <v>4360</v>
      </c>
      <c r="E354" s="3" t="s">
        <v>308</v>
      </c>
      <c r="F354" s="11">
        <v>1900</v>
      </c>
      <c r="G354" s="77">
        <v>114</v>
      </c>
      <c r="H354" s="60">
        <f t="shared" si="19"/>
        <v>0.06</v>
      </c>
    </row>
    <row r="355" spans="1:8" ht="18" customHeight="1">
      <c r="A355" s="2"/>
      <c r="B355" s="2"/>
      <c r="C355" s="2"/>
      <c r="D355" s="2">
        <v>4370</v>
      </c>
      <c r="E355" s="3" t="s">
        <v>309</v>
      </c>
      <c r="F355" s="11">
        <v>1200</v>
      </c>
      <c r="G355" s="77">
        <v>321</v>
      </c>
      <c r="H355" s="60">
        <f t="shared" si="19"/>
        <v>0.2675</v>
      </c>
    </row>
    <row r="356" spans="1:8" ht="18" customHeight="1">
      <c r="A356" s="2"/>
      <c r="B356" s="2"/>
      <c r="C356" s="2"/>
      <c r="D356" s="2">
        <v>4410</v>
      </c>
      <c r="E356" s="3" t="s">
        <v>311</v>
      </c>
      <c r="F356" s="11">
        <v>1900</v>
      </c>
      <c r="G356" s="77">
        <v>1628</v>
      </c>
      <c r="H356" s="60">
        <f t="shared" si="19"/>
        <v>0.8568421052631578</v>
      </c>
    </row>
    <row r="357" spans="1:8" ht="18" customHeight="1">
      <c r="A357" s="2"/>
      <c r="B357" s="2"/>
      <c r="C357" s="2"/>
      <c r="D357" s="2">
        <v>4430</v>
      </c>
      <c r="E357" s="3" t="s">
        <v>312</v>
      </c>
      <c r="F357" s="11">
        <v>700</v>
      </c>
      <c r="G357" s="77">
        <v>25</v>
      </c>
      <c r="H357" s="60">
        <f t="shared" si="19"/>
        <v>0.03571428571428571</v>
      </c>
    </row>
    <row r="358" spans="1:8" ht="18" customHeight="1">
      <c r="A358" s="2"/>
      <c r="B358" s="2"/>
      <c r="C358" s="2"/>
      <c r="D358" s="2">
        <v>4440</v>
      </c>
      <c r="E358" s="3" t="s">
        <v>313</v>
      </c>
      <c r="F358" s="11">
        <v>17413</v>
      </c>
      <c r="G358" s="77">
        <v>12413</v>
      </c>
      <c r="H358" s="60">
        <f t="shared" si="19"/>
        <v>0.7128582093837937</v>
      </c>
    </row>
    <row r="359" spans="1:8" ht="18" customHeight="1">
      <c r="A359" s="2"/>
      <c r="B359" s="2"/>
      <c r="C359" s="2"/>
      <c r="D359" s="2">
        <v>4780</v>
      </c>
      <c r="E359" s="3" t="s">
        <v>391</v>
      </c>
      <c r="F359" s="11">
        <v>5341</v>
      </c>
      <c r="G359" s="77">
        <v>2791</v>
      </c>
      <c r="H359" s="60">
        <f t="shared" si="19"/>
        <v>0.5225613181052238</v>
      </c>
    </row>
    <row r="360" spans="1:8" ht="43.5" customHeight="1">
      <c r="A360" s="2"/>
      <c r="B360" s="14"/>
      <c r="C360" s="23">
        <v>80140</v>
      </c>
      <c r="D360" s="23"/>
      <c r="E360" s="9" t="s">
        <v>91</v>
      </c>
      <c r="F360" s="132">
        <f>SUM(F361:F382)</f>
        <v>3878744</v>
      </c>
      <c r="G360" s="132">
        <f>SUM(G361:G382)</f>
        <v>677745</v>
      </c>
      <c r="H360" s="65">
        <f>G360/F360</f>
        <v>0.174733109480801</v>
      </c>
    </row>
    <row r="361" spans="1:8" ht="18" customHeight="1">
      <c r="A361" s="2"/>
      <c r="B361" s="2"/>
      <c r="C361" s="17"/>
      <c r="D361" s="2">
        <v>3020</v>
      </c>
      <c r="E361" s="3" t="s">
        <v>295</v>
      </c>
      <c r="F361" s="11">
        <v>1000</v>
      </c>
      <c r="G361" s="77">
        <v>214</v>
      </c>
      <c r="H361" s="62">
        <f aca="true" t="shared" si="20" ref="H361:H382">G361/F361</f>
        <v>0.214</v>
      </c>
    </row>
    <row r="362" spans="1:8" ht="18" customHeight="1">
      <c r="A362" s="2"/>
      <c r="B362" s="2"/>
      <c r="C362" s="17"/>
      <c r="D362" s="2">
        <v>4010</v>
      </c>
      <c r="E362" s="3" t="s">
        <v>297</v>
      </c>
      <c r="F362" s="11">
        <v>809892</v>
      </c>
      <c r="G362" s="77">
        <v>353427</v>
      </c>
      <c r="H362" s="62">
        <f t="shared" si="20"/>
        <v>0.4363878146715858</v>
      </c>
    </row>
    <row r="363" spans="1:8" ht="18" customHeight="1">
      <c r="A363" s="2"/>
      <c r="B363" s="2"/>
      <c r="C363" s="17"/>
      <c r="D363" s="2">
        <v>4040</v>
      </c>
      <c r="E363" s="3" t="s">
        <v>296</v>
      </c>
      <c r="F363" s="11">
        <v>59471</v>
      </c>
      <c r="G363" s="77">
        <v>59470</v>
      </c>
      <c r="H363" s="62">
        <f t="shared" si="20"/>
        <v>0.9999831850818046</v>
      </c>
    </row>
    <row r="364" spans="1:8" ht="18" customHeight="1">
      <c r="A364" s="2"/>
      <c r="B364" s="2"/>
      <c r="C364" s="17"/>
      <c r="D364" s="2">
        <v>4110</v>
      </c>
      <c r="E364" s="3" t="s">
        <v>298</v>
      </c>
      <c r="F364" s="11">
        <v>129283</v>
      </c>
      <c r="G364" s="77">
        <v>63577</v>
      </c>
      <c r="H364" s="62">
        <f t="shared" si="20"/>
        <v>0.4917661254766675</v>
      </c>
    </row>
    <row r="365" spans="1:8" ht="18" customHeight="1">
      <c r="A365" s="2"/>
      <c r="B365" s="2"/>
      <c r="C365" s="17"/>
      <c r="D365" s="2">
        <v>4120</v>
      </c>
      <c r="E365" s="3" t="s">
        <v>299</v>
      </c>
      <c r="F365" s="11">
        <v>20976</v>
      </c>
      <c r="G365" s="77">
        <v>8104</v>
      </c>
      <c r="H365" s="62">
        <f t="shared" si="20"/>
        <v>0.38634630053394353</v>
      </c>
    </row>
    <row r="366" spans="1:8" ht="18" customHeight="1">
      <c r="A366" s="2"/>
      <c r="B366" s="2"/>
      <c r="C366" s="17"/>
      <c r="D366" s="2">
        <v>4170</v>
      </c>
      <c r="E366" s="3" t="s">
        <v>300</v>
      </c>
      <c r="F366" s="11">
        <v>50000</v>
      </c>
      <c r="G366" s="77">
        <v>26149</v>
      </c>
      <c r="H366" s="62">
        <f t="shared" si="20"/>
        <v>0.52298</v>
      </c>
    </row>
    <row r="367" spans="1:8" ht="18" customHeight="1">
      <c r="A367" s="2"/>
      <c r="B367" s="2"/>
      <c r="C367" s="17"/>
      <c r="D367" s="2">
        <v>4210</v>
      </c>
      <c r="E367" s="3" t="s">
        <v>301</v>
      </c>
      <c r="F367" s="11">
        <v>24865</v>
      </c>
      <c r="G367" s="77">
        <v>7723</v>
      </c>
      <c r="H367" s="62">
        <f t="shared" si="20"/>
        <v>0.3105972250150814</v>
      </c>
    </row>
    <row r="368" spans="1:8" ht="18" customHeight="1">
      <c r="A368" s="2"/>
      <c r="B368" s="2"/>
      <c r="C368" s="17"/>
      <c r="D368" s="2">
        <v>4240</v>
      </c>
      <c r="E368" s="3" t="s">
        <v>331</v>
      </c>
      <c r="F368" s="11">
        <v>10000</v>
      </c>
      <c r="G368" s="77">
        <v>0</v>
      </c>
      <c r="H368" s="62">
        <f t="shared" si="20"/>
        <v>0</v>
      </c>
    </row>
    <row r="369" spans="1:8" ht="18" customHeight="1">
      <c r="A369" s="2"/>
      <c r="B369" s="2"/>
      <c r="C369" s="17"/>
      <c r="D369" s="2">
        <v>4260</v>
      </c>
      <c r="E369" s="3" t="s">
        <v>304</v>
      </c>
      <c r="F369" s="11">
        <v>158500</v>
      </c>
      <c r="G369" s="77">
        <v>93022</v>
      </c>
      <c r="H369" s="62">
        <f t="shared" si="20"/>
        <v>0.5868895899053628</v>
      </c>
    </row>
    <row r="370" spans="1:8" ht="18" customHeight="1">
      <c r="A370" s="2"/>
      <c r="B370" s="2"/>
      <c r="C370" s="17"/>
      <c r="D370" s="2">
        <v>4270</v>
      </c>
      <c r="E370" s="3" t="s">
        <v>305</v>
      </c>
      <c r="F370" s="11">
        <v>35254</v>
      </c>
      <c r="G370" s="77">
        <v>3795</v>
      </c>
      <c r="H370" s="62">
        <f t="shared" si="20"/>
        <v>0.10764735916491745</v>
      </c>
    </row>
    <row r="371" spans="1:8" ht="18" customHeight="1">
      <c r="A371" s="2"/>
      <c r="B371" s="2"/>
      <c r="C371" s="17"/>
      <c r="D371" s="2">
        <v>4280</v>
      </c>
      <c r="E371" s="3" t="s">
        <v>306</v>
      </c>
      <c r="F371" s="11">
        <v>946</v>
      </c>
      <c r="G371" s="77">
        <v>946</v>
      </c>
      <c r="H371" s="62">
        <f t="shared" si="20"/>
        <v>1</v>
      </c>
    </row>
    <row r="372" spans="1:8" ht="18" customHeight="1">
      <c r="A372" s="2"/>
      <c r="B372" s="2"/>
      <c r="C372" s="17"/>
      <c r="D372" s="2">
        <v>4300</v>
      </c>
      <c r="E372" s="3" t="s">
        <v>292</v>
      </c>
      <c r="F372" s="11">
        <v>28080</v>
      </c>
      <c r="G372" s="77">
        <v>21535</v>
      </c>
      <c r="H372" s="62">
        <f t="shared" si="20"/>
        <v>0.7669159544159544</v>
      </c>
    </row>
    <row r="373" spans="1:8" ht="18" customHeight="1">
      <c r="A373" s="2"/>
      <c r="B373" s="2"/>
      <c r="C373" s="17"/>
      <c r="D373" s="2">
        <v>4350</v>
      </c>
      <c r="E373" s="3" t="s">
        <v>307</v>
      </c>
      <c r="F373" s="11">
        <v>3370</v>
      </c>
      <c r="G373" s="77">
        <v>656</v>
      </c>
      <c r="H373" s="62">
        <f t="shared" si="20"/>
        <v>0.1946587537091988</v>
      </c>
    </row>
    <row r="374" spans="1:8" ht="18" customHeight="1">
      <c r="A374" s="2"/>
      <c r="B374" s="2"/>
      <c r="C374" s="17"/>
      <c r="D374" s="2">
        <v>4360</v>
      </c>
      <c r="E374" s="3" t="s">
        <v>308</v>
      </c>
      <c r="F374" s="11">
        <v>2464</v>
      </c>
      <c r="G374" s="77">
        <v>718</v>
      </c>
      <c r="H374" s="62">
        <f t="shared" si="20"/>
        <v>0.2913961038961039</v>
      </c>
    </row>
    <row r="375" spans="1:8" ht="18" customHeight="1">
      <c r="A375" s="2"/>
      <c r="B375" s="2"/>
      <c r="C375" s="17"/>
      <c r="D375" s="2">
        <v>4370</v>
      </c>
      <c r="E375" s="3" t="s">
        <v>309</v>
      </c>
      <c r="F375" s="11">
        <v>3754</v>
      </c>
      <c r="G375" s="77">
        <v>1378</v>
      </c>
      <c r="H375" s="62">
        <f t="shared" si="20"/>
        <v>0.36707511987213637</v>
      </c>
    </row>
    <row r="376" spans="1:8" ht="18" customHeight="1">
      <c r="A376" s="2"/>
      <c r="B376" s="2"/>
      <c r="C376" s="17"/>
      <c r="D376" s="2">
        <v>4410</v>
      </c>
      <c r="E376" s="3" t="s">
        <v>311</v>
      </c>
      <c r="F376" s="11">
        <v>1500</v>
      </c>
      <c r="G376" s="77">
        <v>493</v>
      </c>
      <c r="H376" s="62">
        <f t="shared" si="20"/>
        <v>0.32866666666666666</v>
      </c>
    </row>
    <row r="377" spans="1:8" ht="18" customHeight="1">
      <c r="A377" s="2"/>
      <c r="B377" s="2"/>
      <c r="C377" s="17"/>
      <c r="D377" s="2">
        <v>4430</v>
      </c>
      <c r="E377" s="3" t="s">
        <v>312</v>
      </c>
      <c r="F377" s="11">
        <v>3900</v>
      </c>
      <c r="G377" s="77">
        <v>0</v>
      </c>
      <c r="H377" s="62">
        <f t="shared" si="20"/>
        <v>0</v>
      </c>
    </row>
    <row r="378" spans="1:8" ht="18" customHeight="1">
      <c r="A378" s="2"/>
      <c r="B378" s="2"/>
      <c r="C378" s="17"/>
      <c r="D378" s="2">
        <v>4440</v>
      </c>
      <c r="E378" s="3" t="s">
        <v>313</v>
      </c>
      <c r="F378" s="11">
        <v>39734</v>
      </c>
      <c r="G378" s="77">
        <v>29801</v>
      </c>
      <c r="H378" s="62">
        <f t="shared" si="20"/>
        <v>0.7500125836814818</v>
      </c>
    </row>
    <row r="379" spans="1:8" ht="18" customHeight="1">
      <c r="A379" s="2"/>
      <c r="B379" s="2"/>
      <c r="C379" s="17"/>
      <c r="D379" s="2">
        <v>4530</v>
      </c>
      <c r="E379" s="3" t="s">
        <v>321</v>
      </c>
      <c r="F379" s="11">
        <v>10000</v>
      </c>
      <c r="G379" s="77">
        <v>5536</v>
      </c>
      <c r="H379" s="62">
        <f t="shared" si="20"/>
        <v>0.5536</v>
      </c>
    </row>
    <row r="380" spans="1:8" ht="25.5">
      <c r="A380" s="2"/>
      <c r="B380" s="2"/>
      <c r="C380" s="17"/>
      <c r="D380" s="2">
        <v>4700</v>
      </c>
      <c r="E380" s="3" t="s">
        <v>360</v>
      </c>
      <c r="F380" s="11">
        <v>2000</v>
      </c>
      <c r="G380" s="77">
        <v>1201</v>
      </c>
      <c r="H380" s="62">
        <f t="shared" si="20"/>
        <v>0.6005</v>
      </c>
    </row>
    <row r="381" spans="1:8" ht="18" customHeight="1">
      <c r="A381" s="2"/>
      <c r="B381" s="2"/>
      <c r="C381" s="17"/>
      <c r="D381" s="2">
        <v>6057</v>
      </c>
      <c r="E381" s="3" t="s">
        <v>317</v>
      </c>
      <c r="F381" s="11">
        <v>1891674</v>
      </c>
      <c r="G381" s="77">
        <v>0</v>
      </c>
      <c r="H381" s="62">
        <f t="shared" si="20"/>
        <v>0</v>
      </c>
    </row>
    <row r="382" spans="1:8" ht="18" customHeight="1">
      <c r="A382" s="2"/>
      <c r="B382" s="2"/>
      <c r="C382" s="17"/>
      <c r="D382" s="2">
        <v>6059</v>
      </c>
      <c r="E382" s="3" t="s">
        <v>317</v>
      </c>
      <c r="F382" s="11">
        <v>592081</v>
      </c>
      <c r="G382" s="77">
        <v>0</v>
      </c>
      <c r="H382" s="62">
        <f t="shared" si="20"/>
        <v>0</v>
      </c>
    </row>
    <row r="383" spans="1:8" ht="27.75" customHeight="1">
      <c r="A383" s="2"/>
      <c r="B383" s="14"/>
      <c r="C383" s="23">
        <v>80144</v>
      </c>
      <c r="D383" s="23"/>
      <c r="E383" s="9" t="s">
        <v>175</v>
      </c>
      <c r="F383" s="132">
        <f>SUM(F384:F397)</f>
        <v>594510</v>
      </c>
      <c r="G383" s="132">
        <f>SUM(G384:G397)</f>
        <v>221532</v>
      </c>
      <c r="H383" s="65">
        <f>G383/F383</f>
        <v>0.37262956047837714</v>
      </c>
    </row>
    <row r="384" spans="1:8" ht="18" customHeight="1">
      <c r="A384" s="2"/>
      <c r="B384" s="2"/>
      <c r="C384" s="17"/>
      <c r="D384" s="17">
        <v>3020</v>
      </c>
      <c r="E384" s="3" t="s">
        <v>295</v>
      </c>
      <c r="F384" s="11">
        <v>1400</v>
      </c>
      <c r="G384" s="77">
        <v>100</v>
      </c>
      <c r="H384" s="62">
        <f aca="true" t="shared" si="21" ref="H384:H397">G384/F384</f>
        <v>0.07142857142857142</v>
      </c>
    </row>
    <row r="385" spans="1:8" ht="18" customHeight="1">
      <c r="A385" s="2"/>
      <c r="B385" s="2"/>
      <c r="C385" s="17"/>
      <c r="D385" s="17">
        <v>4010</v>
      </c>
      <c r="E385" s="3" t="s">
        <v>297</v>
      </c>
      <c r="F385" s="11">
        <v>416315</v>
      </c>
      <c r="G385" s="77">
        <v>146816</v>
      </c>
      <c r="H385" s="62">
        <f t="shared" si="21"/>
        <v>0.3526560416991941</v>
      </c>
    </row>
    <row r="386" spans="1:8" ht="18" customHeight="1">
      <c r="A386" s="2"/>
      <c r="B386" s="2"/>
      <c r="C386" s="17"/>
      <c r="D386" s="17">
        <v>4040</v>
      </c>
      <c r="E386" s="3" t="s">
        <v>296</v>
      </c>
      <c r="F386" s="11">
        <v>40095</v>
      </c>
      <c r="G386" s="77">
        <v>24039</v>
      </c>
      <c r="H386" s="62">
        <f t="shared" si="21"/>
        <v>0.5995510662177329</v>
      </c>
    </row>
    <row r="387" spans="1:8" ht="18" customHeight="1">
      <c r="A387" s="2"/>
      <c r="B387" s="2"/>
      <c r="C387" s="17"/>
      <c r="D387" s="17">
        <v>4110</v>
      </c>
      <c r="E387" s="3" t="s">
        <v>298</v>
      </c>
      <c r="F387" s="11">
        <v>71686</v>
      </c>
      <c r="G387" s="77">
        <v>25819</v>
      </c>
      <c r="H387" s="62">
        <f t="shared" si="21"/>
        <v>0.3601679546912926</v>
      </c>
    </row>
    <row r="388" spans="1:8" ht="18" customHeight="1">
      <c r="A388" s="2"/>
      <c r="B388" s="2"/>
      <c r="C388" s="17"/>
      <c r="D388" s="17">
        <v>4120</v>
      </c>
      <c r="E388" s="3" t="s">
        <v>299</v>
      </c>
      <c r="F388" s="11">
        <v>11165</v>
      </c>
      <c r="G388" s="77">
        <v>2842</v>
      </c>
      <c r="H388" s="62">
        <f t="shared" si="21"/>
        <v>0.2545454545454545</v>
      </c>
    </row>
    <row r="389" spans="1:8" ht="18" customHeight="1">
      <c r="A389" s="2"/>
      <c r="B389" s="2"/>
      <c r="C389" s="17"/>
      <c r="D389" s="17">
        <v>4210</v>
      </c>
      <c r="E389" s="3" t="s">
        <v>301</v>
      </c>
      <c r="F389" s="11">
        <v>5200</v>
      </c>
      <c r="G389" s="77">
        <v>3787</v>
      </c>
      <c r="H389" s="62">
        <f t="shared" si="21"/>
        <v>0.7282692307692308</v>
      </c>
    </row>
    <row r="390" spans="1:8" ht="18" customHeight="1">
      <c r="A390" s="2"/>
      <c r="B390" s="2"/>
      <c r="C390" s="17"/>
      <c r="D390" s="17">
        <v>4260</v>
      </c>
      <c r="E390" s="3" t="s">
        <v>304</v>
      </c>
      <c r="F390" s="11">
        <v>4500</v>
      </c>
      <c r="G390" s="77">
        <v>2274</v>
      </c>
      <c r="H390" s="62">
        <f t="shared" si="21"/>
        <v>0.5053333333333333</v>
      </c>
    </row>
    <row r="391" spans="1:8" ht="18" customHeight="1">
      <c r="A391" s="2"/>
      <c r="B391" s="2"/>
      <c r="C391" s="17"/>
      <c r="D391" s="17">
        <v>4270</v>
      </c>
      <c r="E391" s="3" t="s">
        <v>305</v>
      </c>
      <c r="F391" s="11">
        <v>15000</v>
      </c>
      <c r="G391" s="77">
        <v>0</v>
      </c>
      <c r="H391" s="62">
        <f t="shared" si="21"/>
        <v>0</v>
      </c>
    </row>
    <row r="392" spans="1:8" ht="18" customHeight="1">
      <c r="A392" s="2"/>
      <c r="B392" s="2"/>
      <c r="C392" s="17"/>
      <c r="D392" s="17">
        <v>4300</v>
      </c>
      <c r="E392" s="3" t="s">
        <v>292</v>
      </c>
      <c r="F392" s="11">
        <v>3500</v>
      </c>
      <c r="G392" s="77">
        <v>0</v>
      </c>
      <c r="H392" s="62">
        <f t="shared" si="21"/>
        <v>0</v>
      </c>
    </row>
    <row r="393" spans="1:8" ht="18" customHeight="1">
      <c r="A393" s="2"/>
      <c r="B393" s="2"/>
      <c r="C393" s="17"/>
      <c r="D393" s="17">
        <v>4360</v>
      </c>
      <c r="E393" s="3" t="s">
        <v>308</v>
      </c>
      <c r="F393" s="11">
        <v>300</v>
      </c>
      <c r="G393" s="77">
        <v>199</v>
      </c>
      <c r="H393" s="62">
        <f t="shared" si="21"/>
        <v>0.6633333333333333</v>
      </c>
    </row>
    <row r="394" spans="1:8" ht="18" customHeight="1">
      <c r="A394" s="2"/>
      <c r="B394" s="2"/>
      <c r="C394" s="17"/>
      <c r="D394" s="17">
        <v>4370</v>
      </c>
      <c r="E394" s="3" t="s">
        <v>309</v>
      </c>
      <c r="F394" s="11">
        <v>400</v>
      </c>
      <c r="G394" s="77">
        <v>342</v>
      </c>
      <c r="H394" s="62">
        <f t="shared" si="21"/>
        <v>0.855</v>
      </c>
    </row>
    <row r="395" spans="1:8" ht="18" customHeight="1">
      <c r="A395" s="2"/>
      <c r="B395" s="2"/>
      <c r="C395" s="17"/>
      <c r="D395" s="17">
        <v>4410</v>
      </c>
      <c r="E395" s="3" t="s">
        <v>311</v>
      </c>
      <c r="F395" s="11">
        <v>600</v>
      </c>
      <c r="G395" s="77">
        <v>64</v>
      </c>
      <c r="H395" s="62">
        <f t="shared" si="21"/>
        <v>0.10666666666666667</v>
      </c>
    </row>
    <row r="396" spans="1:8" ht="18" customHeight="1">
      <c r="A396" s="2"/>
      <c r="B396" s="2"/>
      <c r="C396" s="17"/>
      <c r="D396" s="17">
        <v>4440</v>
      </c>
      <c r="E396" s="3" t="s">
        <v>313</v>
      </c>
      <c r="F396" s="11">
        <v>18048</v>
      </c>
      <c r="G396" s="77">
        <v>13048</v>
      </c>
      <c r="H396" s="62">
        <f t="shared" si="21"/>
        <v>0.7229609929078015</v>
      </c>
    </row>
    <row r="397" spans="1:8" ht="18" customHeight="1">
      <c r="A397" s="2"/>
      <c r="B397" s="2"/>
      <c r="C397" s="17"/>
      <c r="D397" s="17">
        <v>4780</v>
      </c>
      <c r="E397" s="3" t="s">
        <v>391</v>
      </c>
      <c r="F397" s="11">
        <v>6301</v>
      </c>
      <c r="G397" s="77">
        <v>2202</v>
      </c>
      <c r="H397" s="62">
        <f t="shared" si="21"/>
        <v>0.34946833835899066</v>
      </c>
    </row>
    <row r="398" spans="1:8" ht="25.5">
      <c r="A398" s="2"/>
      <c r="B398" s="14"/>
      <c r="C398" s="23">
        <v>80146</v>
      </c>
      <c r="D398" s="23"/>
      <c r="E398" s="131" t="s">
        <v>109</v>
      </c>
      <c r="F398" s="132">
        <f>SUM(F399:F403)</f>
        <v>126622</v>
      </c>
      <c r="G398" s="132">
        <f>SUM(G399:G403)</f>
        <v>56841</v>
      </c>
      <c r="H398" s="65">
        <f aca="true" t="shared" si="22" ref="H398:H404">G398/F398</f>
        <v>0.4489030342278593</v>
      </c>
    </row>
    <row r="399" spans="1:8" ht="18" customHeight="1">
      <c r="A399" s="2"/>
      <c r="B399" s="2"/>
      <c r="C399" s="2"/>
      <c r="D399" s="2">
        <v>4210</v>
      </c>
      <c r="E399" s="3" t="s">
        <v>301</v>
      </c>
      <c r="F399" s="11">
        <v>22400</v>
      </c>
      <c r="G399" s="77">
        <v>4705</v>
      </c>
      <c r="H399" s="60">
        <f t="shared" si="22"/>
        <v>0.21004464285714286</v>
      </c>
    </row>
    <row r="400" spans="1:8" ht="18" customHeight="1">
      <c r="A400" s="2"/>
      <c r="B400" s="2"/>
      <c r="C400" s="2"/>
      <c r="D400" s="2">
        <v>4240</v>
      </c>
      <c r="E400" s="3" t="s">
        <v>331</v>
      </c>
      <c r="F400" s="11">
        <v>2500</v>
      </c>
      <c r="G400" s="77">
        <v>0</v>
      </c>
      <c r="H400" s="60">
        <f t="shared" si="22"/>
        <v>0</v>
      </c>
    </row>
    <row r="401" spans="1:8" ht="18" customHeight="1">
      <c r="A401" s="2"/>
      <c r="B401" s="2"/>
      <c r="C401" s="2"/>
      <c r="D401" s="2">
        <v>4300</v>
      </c>
      <c r="E401" s="3" t="s">
        <v>292</v>
      </c>
      <c r="F401" s="11">
        <v>57102</v>
      </c>
      <c r="G401" s="77">
        <v>29754</v>
      </c>
      <c r="H401" s="60">
        <f t="shared" si="22"/>
        <v>0.521067563307765</v>
      </c>
    </row>
    <row r="402" spans="1:8" ht="18" customHeight="1">
      <c r="A402" s="2"/>
      <c r="B402" s="2"/>
      <c r="C402" s="2"/>
      <c r="D402" s="2">
        <v>4410</v>
      </c>
      <c r="E402" s="3" t="s">
        <v>311</v>
      </c>
      <c r="F402" s="11">
        <v>30755</v>
      </c>
      <c r="G402" s="77">
        <v>15223</v>
      </c>
      <c r="H402" s="60">
        <f t="shared" si="22"/>
        <v>0.49497642659730123</v>
      </c>
    </row>
    <row r="403" spans="1:8" ht="18" customHeight="1">
      <c r="A403" s="2"/>
      <c r="B403" s="2"/>
      <c r="C403" s="2"/>
      <c r="D403" s="2">
        <v>4700</v>
      </c>
      <c r="E403" s="3" t="s">
        <v>316</v>
      </c>
      <c r="F403" s="11">
        <v>13865</v>
      </c>
      <c r="G403" s="77">
        <v>7159</v>
      </c>
      <c r="H403" s="60">
        <f t="shared" si="22"/>
        <v>0.5163360980887126</v>
      </c>
    </row>
    <row r="404" spans="1:8" ht="18" customHeight="1">
      <c r="A404" s="2"/>
      <c r="B404" s="2"/>
      <c r="C404" s="14">
        <v>80148</v>
      </c>
      <c r="D404" s="14"/>
      <c r="E404" s="9" t="s">
        <v>217</v>
      </c>
      <c r="F404" s="85">
        <f>SUM(F405:F419)</f>
        <v>643080</v>
      </c>
      <c r="G404" s="85">
        <f>SUM(G405:G419)</f>
        <v>320396</v>
      </c>
      <c r="H404" s="63">
        <f t="shared" si="22"/>
        <v>0.4982210611432481</v>
      </c>
    </row>
    <row r="405" spans="1:8" ht="18" customHeight="1">
      <c r="A405" s="2"/>
      <c r="B405" s="2"/>
      <c r="C405" s="2"/>
      <c r="D405" s="2">
        <v>3020</v>
      </c>
      <c r="E405" s="3" t="s">
        <v>295</v>
      </c>
      <c r="F405" s="11">
        <v>1737</v>
      </c>
      <c r="G405" s="77">
        <v>829</v>
      </c>
      <c r="H405" s="60">
        <f aca="true" t="shared" si="23" ref="H405:H419">G405/F405</f>
        <v>0.47725964306275187</v>
      </c>
    </row>
    <row r="406" spans="1:8" ht="18" customHeight="1">
      <c r="A406" s="2"/>
      <c r="B406" s="2"/>
      <c r="C406" s="2"/>
      <c r="D406" s="2">
        <v>4010</v>
      </c>
      <c r="E406" s="3" t="s">
        <v>297</v>
      </c>
      <c r="F406" s="11">
        <v>227773</v>
      </c>
      <c r="G406" s="77">
        <v>104753</v>
      </c>
      <c r="H406" s="60">
        <f t="shared" si="23"/>
        <v>0.4599008662132913</v>
      </c>
    </row>
    <row r="407" spans="1:8" ht="18" customHeight="1">
      <c r="A407" s="2"/>
      <c r="B407" s="2"/>
      <c r="C407" s="2"/>
      <c r="D407" s="2">
        <v>4040</v>
      </c>
      <c r="E407" s="3" t="s">
        <v>296</v>
      </c>
      <c r="F407" s="11">
        <v>16993</v>
      </c>
      <c r="G407" s="77">
        <v>15587</v>
      </c>
      <c r="H407" s="60">
        <f t="shared" si="23"/>
        <v>0.9172600482551639</v>
      </c>
    </row>
    <row r="408" spans="1:8" ht="18" customHeight="1">
      <c r="A408" s="2"/>
      <c r="B408" s="2"/>
      <c r="C408" s="2"/>
      <c r="D408" s="2">
        <v>4110</v>
      </c>
      <c r="E408" s="3" t="s">
        <v>298</v>
      </c>
      <c r="F408" s="11">
        <v>38088</v>
      </c>
      <c r="G408" s="77">
        <v>18586</v>
      </c>
      <c r="H408" s="60">
        <f t="shared" si="23"/>
        <v>0.48797521529090526</v>
      </c>
    </row>
    <row r="409" spans="1:8" ht="18" customHeight="1">
      <c r="A409" s="2"/>
      <c r="B409" s="2"/>
      <c r="C409" s="2"/>
      <c r="D409" s="2">
        <v>4120</v>
      </c>
      <c r="E409" s="3" t="s">
        <v>299</v>
      </c>
      <c r="F409" s="11">
        <v>5642</v>
      </c>
      <c r="G409" s="77">
        <v>2478</v>
      </c>
      <c r="H409" s="60">
        <f t="shared" si="23"/>
        <v>0.4392059553349876</v>
      </c>
    </row>
    <row r="410" spans="1:8" ht="18" customHeight="1">
      <c r="A410" s="2"/>
      <c r="B410" s="2"/>
      <c r="C410" s="2"/>
      <c r="D410" s="2">
        <v>4210</v>
      </c>
      <c r="E410" s="3" t="s">
        <v>301</v>
      </c>
      <c r="F410" s="11">
        <v>30100</v>
      </c>
      <c r="G410" s="77">
        <v>5140</v>
      </c>
      <c r="H410" s="60">
        <f t="shared" si="23"/>
        <v>0.1707641196013289</v>
      </c>
    </row>
    <row r="411" spans="1:8" ht="18" customHeight="1">
      <c r="A411" s="2"/>
      <c r="B411" s="2"/>
      <c r="C411" s="2"/>
      <c r="D411" s="2">
        <v>4220</v>
      </c>
      <c r="E411" s="3" t="s">
        <v>302</v>
      </c>
      <c r="F411" s="11">
        <v>219942</v>
      </c>
      <c r="G411" s="77">
        <v>134595</v>
      </c>
      <c r="H411" s="60">
        <f t="shared" si="23"/>
        <v>0.6119567886079057</v>
      </c>
    </row>
    <row r="412" spans="1:8" ht="18" customHeight="1">
      <c r="A412" s="2"/>
      <c r="B412" s="2"/>
      <c r="C412" s="2"/>
      <c r="D412" s="2">
        <v>4260</v>
      </c>
      <c r="E412" s="3" t="s">
        <v>304</v>
      </c>
      <c r="F412" s="11">
        <v>42354</v>
      </c>
      <c r="G412" s="77">
        <v>19782</v>
      </c>
      <c r="H412" s="60">
        <f t="shared" si="23"/>
        <v>0.4670633234169146</v>
      </c>
    </row>
    <row r="413" spans="1:8" ht="18" customHeight="1">
      <c r="A413" s="2"/>
      <c r="B413" s="2"/>
      <c r="C413" s="2"/>
      <c r="D413" s="2">
        <v>4270</v>
      </c>
      <c r="E413" s="3" t="s">
        <v>305</v>
      </c>
      <c r="F413" s="11">
        <v>33000</v>
      </c>
      <c r="G413" s="77">
        <v>5482</v>
      </c>
      <c r="H413" s="60">
        <f t="shared" si="23"/>
        <v>0.16612121212121211</v>
      </c>
    </row>
    <row r="414" spans="1:8" ht="18" customHeight="1">
      <c r="A414" s="2"/>
      <c r="B414" s="2"/>
      <c r="C414" s="2"/>
      <c r="D414" s="2">
        <v>4280</v>
      </c>
      <c r="E414" s="3" t="s">
        <v>306</v>
      </c>
      <c r="F414" s="11">
        <v>300</v>
      </c>
      <c r="G414" s="77">
        <v>0</v>
      </c>
      <c r="H414" s="60">
        <f t="shared" si="23"/>
        <v>0</v>
      </c>
    </row>
    <row r="415" spans="1:8" ht="18" customHeight="1">
      <c r="A415" s="2"/>
      <c r="B415" s="2"/>
      <c r="C415" s="2"/>
      <c r="D415" s="2">
        <v>4300</v>
      </c>
      <c r="E415" s="3" t="s">
        <v>292</v>
      </c>
      <c r="F415" s="11">
        <v>14925</v>
      </c>
      <c r="G415" s="77">
        <v>6241</v>
      </c>
      <c r="H415" s="60">
        <f t="shared" si="23"/>
        <v>0.4181574539363484</v>
      </c>
    </row>
    <row r="416" spans="1:8" ht="18" customHeight="1">
      <c r="A416" s="2"/>
      <c r="B416" s="2"/>
      <c r="C416" s="2"/>
      <c r="D416" s="2">
        <v>4360</v>
      </c>
      <c r="E416" s="3" t="s">
        <v>308</v>
      </c>
      <c r="F416" s="11">
        <v>800</v>
      </c>
      <c r="G416" s="77">
        <v>0</v>
      </c>
      <c r="H416" s="60">
        <f t="shared" si="23"/>
        <v>0</v>
      </c>
    </row>
    <row r="417" spans="1:8" ht="18" customHeight="1">
      <c r="A417" s="2"/>
      <c r="B417" s="2"/>
      <c r="C417" s="2"/>
      <c r="D417" s="2">
        <v>4370</v>
      </c>
      <c r="E417" s="3" t="s">
        <v>309</v>
      </c>
      <c r="F417" s="11">
        <v>2320</v>
      </c>
      <c r="G417" s="77">
        <v>361</v>
      </c>
      <c r="H417" s="60">
        <f t="shared" si="23"/>
        <v>0.15560344827586206</v>
      </c>
    </row>
    <row r="418" spans="1:8" ht="18" customHeight="1">
      <c r="A418" s="2"/>
      <c r="B418" s="2"/>
      <c r="C418" s="2"/>
      <c r="D418" s="2">
        <v>4430</v>
      </c>
      <c r="E418" s="3" t="s">
        <v>312</v>
      </c>
      <c r="F418" s="11">
        <v>200</v>
      </c>
      <c r="G418" s="77">
        <v>0</v>
      </c>
      <c r="H418" s="60">
        <f t="shared" si="23"/>
        <v>0</v>
      </c>
    </row>
    <row r="419" spans="1:8" ht="18" customHeight="1">
      <c r="A419" s="2"/>
      <c r="B419" s="2"/>
      <c r="C419" s="2"/>
      <c r="D419" s="2">
        <v>4440</v>
      </c>
      <c r="E419" s="3" t="s">
        <v>313</v>
      </c>
      <c r="F419" s="11">
        <v>8906</v>
      </c>
      <c r="G419" s="77">
        <v>6562</v>
      </c>
      <c r="H419" s="60">
        <f t="shared" si="23"/>
        <v>0.736806647204132</v>
      </c>
    </row>
    <row r="420" spans="1:8" ht="18" customHeight="1">
      <c r="A420" s="2"/>
      <c r="B420" s="2"/>
      <c r="C420" s="14">
        <v>80195</v>
      </c>
      <c r="D420" s="14"/>
      <c r="E420" s="9" t="s">
        <v>58</v>
      </c>
      <c r="F420" s="85">
        <f>SUM(F421:F443)</f>
        <v>753095</v>
      </c>
      <c r="G420" s="85">
        <f>SUM(G421:G443)</f>
        <v>379274</v>
      </c>
      <c r="H420" s="63">
        <f>G420/F420</f>
        <v>0.5036203931774875</v>
      </c>
    </row>
    <row r="421" spans="1:8" ht="18" customHeight="1">
      <c r="A421" s="2"/>
      <c r="B421" s="2"/>
      <c r="C421" s="2"/>
      <c r="D421" s="2">
        <v>3020</v>
      </c>
      <c r="E421" s="3" t="s">
        <v>295</v>
      </c>
      <c r="F421" s="11">
        <v>1000</v>
      </c>
      <c r="G421" s="77">
        <v>0</v>
      </c>
      <c r="H421" s="60">
        <f aca="true" t="shared" si="24" ref="H421:H443">G421/F421</f>
        <v>0</v>
      </c>
    </row>
    <row r="422" spans="1:8" ht="18" customHeight="1">
      <c r="A422" s="2"/>
      <c r="B422" s="2"/>
      <c r="C422" s="2"/>
      <c r="D422" s="2">
        <v>4010</v>
      </c>
      <c r="E422" s="3" t="s">
        <v>297</v>
      </c>
      <c r="F422" s="11">
        <v>101517</v>
      </c>
      <c r="G422" s="77">
        <v>46146</v>
      </c>
      <c r="H422" s="60">
        <f t="shared" si="24"/>
        <v>0.454564260173173</v>
      </c>
    </row>
    <row r="423" spans="1:8" ht="18" customHeight="1">
      <c r="A423" s="2"/>
      <c r="B423" s="2"/>
      <c r="C423" s="2"/>
      <c r="D423" s="2">
        <v>4040</v>
      </c>
      <c r="E423" s="3" t="s">
        <v>296</v>
      </c>
      <c r="F423" s="11">
        <v>7000</v>
      </c>
      <c r="G423" s="77">
        <v>7000</v>
      </c>
      <c r="H423" s="60">
        <f t="shared" si="24"/>
        <v>1</v>
      </c>
    </row>
    <row r="424" spans="1:8" ht="18" customHeight="1">
      <c r="A424" s="2"/>
      <c r="B424" s="2"/>
      <c r="C424" s="2"/>
      <c r="D424" s="2">
        <v>4110</v>
      </c>
      <c r="E424" s="3" t="s">
        <v>298</v>
      </c>
      <c r="F424" s="11">
        <v>17750</v>
      </c>
      <c r="G424" s="77">
        <v>7553</v>
      </c>
      <c r="H424" s="60">
        <f t="shared" si="24"/>
        <v>0.42552112676056336</v>
      </c>
    </row>
    <row r="425" spans="1:8" ht="18" customHeight="1">
      <c r="A425" s="2"/>
      <c r="B425" s="2"/>
      <c r="C425" s="2"/>
      <c r="D425" s="2">
        <v>4117</v>
      </c>
      <c r="E425" s="3" t="s">
        <v>298</v>
      </c>
      <c r="F425" s="11">
        <v>748</v>
      </c>
      <c r="G425" s="77">
        <v>748</v>
      </c>
      <c r="H425" s="60">
        <f t="shared" si="24"/>
        <v>1</v>
      </c>
    </row>
    <row r="426" spans="1:8" ht="18" customHeight="1">
      <c r="A426" s="2"/>
      <c r="B426" s="2"/>
      <c r="C426" s="2"/>
      <c r="D426" s="2">
        <v>4119</v>
      </c>
      <c r="E426" s="3" t="s">
        <v>298</v>
      </c>
      <c r="F426" s="11">
        <v>88</v>
      </c>
      <c r="G426" s="77">
        <v>84</v>
      </c>
      <c r="H426" s="60">
        <f t="shared" si="24"/>
        <v>0.9545454545454546</v>
      </c>
    </row>
    <row r="427" spans="1:8" ht="18" customHeight="1">
      <c r="A427" s="2"/>
      <c r="B427" s="2"/>
      <c r="C427" s="2"/>
      <c r="D427" s="2">
        <v>4120</v>
      </c>
      <c r="E427" s="3" t="s">
        <v>299</v>
      </c>
      <c r="F427" s="11">
        <v>3282</v>
      </c>
      <c r="G427" s="77">
        <v>1031</v>
      </c>
      <c r="H427" s="60">
        <f t="shared" si="24"/>
        <v>0.3141377209018891</v>
      </c>
    </row>
    <row r="428" spans="1:8" ht="18" customHeight="1">
      <c r="A428" s="2"/>
      <c r="B428" s="2"/>
      <c r="C428" s="2"/>
      <c r="D428" s="2">
        <v>4127</v>
      </c>
      <c r="E428" s="3" t="s">
        <v>299</v>
      </c>
      <c r="F428" s="11">
        <v>120</v>
      </c>
      <c r="G428" s="77">
        <v>120</v>
      </c>
      <c r="H428" s="60">
        <f t="shared" si="24"/>
        <v>1</v>
      </c>
    </row>
    <row r="429" spans="1:8" ht="18" customHeight="1">
      <c r="A429" s="2"/>
      <c r="B429" s="2"/>
      <c r="C429" s="2"/>
      <c r="D429" s="2">
        <v>4129</v>
      </c>
      <c r="E429" s="3" t="s">
        <v>299</v>
      </c>
      <c r="F429" s="11">
        <v>14</v>
      </c>
      <c r="G429" s="77">
        <v>8</v>
      </c>
      <c r="H429" s="60">
        <f t="shared" si="24"/>
        <v>0.5714285714285714</v>
      </c>
    </row>
    <row r="430" spans="1:8" ht="18" customHeight="1">
      <c r="A430" s="2"/>
      <c r="B430" s="2"/>
      <c r="C430" s="2"/>
      <c r="D430" s="2">
        <v>4170</v>
      </c>
      <c r="E430" s="3" t="s">
        <v>300</v>
      </c>
      <c r="F430" s="11">
        <v>30000</v>
      </c>
      <c r="G430" s="77">
        <v>5223</v>
      </c>
      <c r="H430" s="60">
        <f t="shared" si="24"/>
        <v>0.1741</v>
      </c>
    </row>
    <row r="431" spans="1:8" ht="18" customHeight="1">
      <c r="A431" s="2"/>
      <c r="B431" s="2"/>
      <c r="C431" s="2"/>
      <c r="D431" s="2">
        <v>4177</v>
      </c>
      <c r="E431" s="3" t="s">
        <v>300</v>
      </c>
      <c r="F431" s="11">
        <v>9072</v>
      </c>
      <c r="G431" s="77">
        <v>6832</v>
      </c>
      <c r="H431" s="60">
        <f t="shared" si="24"/>
        <v>0.7530864197530864</v>
      </c>
    </row>
    <row r="432" spans="1:8" ht="18" customHeight="1">
      <c r="A432" s="2"/>
      <c r="B432" s="2"/>
      <c r="C432" s="2"/>
      <c r="D432" s="2">
        <v>4179</v>
      </c>
      <c r="E432" s="3" t="s">
        <v>300</v>
      </c>
      <c r="F432" s="11">
        <v>804</v>
      </c>
      <c r="G432" s="77">
        <v>804</v>
      </c>
      <c r="H432" s="60">
        <f t="shared" si="24"/>
        <v>1</v>
      </c>
    </row>
    <row r="433" spans="1:8" ht="18" customHeight="1">
      <c r="A433" s="2"/>
      <c r="B433" s="2"/>
      <c r="C433" s="2"/>
      <c r="D433" s="2">
        <v>4210</v>
      </c>
      <c r="E433" s="3" t="s">
        <v>301</v>
      </c>
      <c r="F433" s="11">
        <v>21600</v>
      </c>
      <c r="G433" s="77">
        <v>2285</v>
      </c>
      <c r="H433" s="60">
        <f t="shared" si="24"/>
        <v>0.10578703703703704</v>
      </c>
    </row>
    <row r="434" spans="1:8" ht="18" customHeight="1">
      <c r="A434" s="2"/>
      <c r="B434" s="2"/>
      <c r="C434" s="2"/>
      <c r="D434" s="2">
        <v>4217</v>
      </c>
      <c r="E434" s="3" t="s">
        <v>301</v>
      </c>
      <c r="F434" s="11">
        <v>2754</v>
      </c>
      <c r="G434" s="77">
        <v>2754</v>
      </c>
      <c r="H434" s="60">
        <f t="shared" si="24"/>
        <v>1</v>
      </c>
    </row>
    <row r="435" spans="1:8" ht="18" customHeight="1">
      <c r="A435" s="2"/>
      <c r="B435" s="2"/>
      <c r="C435" s="2"/>
      <c r="D435" s="2">
        <v>4219</v>
      </c>
      <c r="E435" s="3" t="s">
        <v>301</v>
      </c>
      <c r="F435" s="11">
        <v>324</v>
      </c>
      <c r="G435" s="77">
        <v>324</v>
      </c>
      <c r="H435" s="60">
        <f t="shared" si="24"/>
        <v>1</v>
      </c>
    </row>
    <row r="436" spans="1:8" ht="18" customHeight="1">
      <c r="A436" s="2"/>
      <c r="B436" s="2"/>
      <c r="C436" s="2"/>
      <c r="D436" s="2">
        <v>4240</v>
      </c>
      <c r="E436" s="3" t="s">
        <v>331</v>
      </c>
      <c r="F436" s="11">
        <v>10000</v>
      </c>
      <c r="G436" s="77">
        <v>0</v>
      </c>
      <c r="H436" s="60">
        <f t="shared" si="24"/>
        <v>0</v>
      </c>
    </row>
    <row r="437" spans="1:8" ht="18" customHeight="1">
      <c r="A437" s="2"/>
      <c r="B437" s="2"/>
      <c r="C437" s="2"/>
      <c r="D437" s="2">
        <v>4260</v>
      </c>
      <c r="E437" s="3" t="s">
        <v>304</v>
      </c>
      <c r="F437" s="11">
        <v>20000</v>
      </c>
      <c r="G437" s="77">
        <v>0</v>
      </c>
      <c r="H437" s="60">
        <f t="shared" si="24"/>
        <v>0</v>
      </c>
    </row>
    <row r="438" spans="1:8" ht="18" customHeight="1">
      <c r="A438" s="2"/>
      <c r="B438" s="2"/>
      <c r="C438" s="2"/>
      <c r="D438" s="2">
        <v>4300</v>
      </c>
      <c r="E438" s="3" t="s">
        <v>292</v>
      </c>
      <c r="F438" s="11">
        <v>83000</v>
      </c>
      <c r="G438" s="77">
        <v>29340</v>
      </c>
      <c r="H438" s="60">
        <f t="shared" si="24"/>
        <v>0.3534939759036145</v>
      </c>
    </row>
    <row r="439" spans="1:8" ht="18" customHeight="1">
      <c r="A439" s="2"/>
      <c r="B439" s="2"/>
      <c r="C439" s="2"/>
      <c r="D439" s="2">
        <v>4307</v>
      </c>
      <c r="E439" s="3" t="s">
        <v>292</v>
      </c>
      <c r="F439" s="11">
        <v>117719</v>
      </c>
      <c r="G439" s="77">
        <v>37324</v>
      </c>
      <c r="H439" s="60">
        <f t="shared" si="24"/>
        <v>0.3170601177380032</v>
      </c>
    </row>
    <row r="440" spans="1:8" ht="18" customHeight="1">
      <c r="A440" s="2"/>
      <c r="B440" s="2"/>
      <c r="C440" s="2"/>
      <c r="D440" s="2">
        <v>4309</v>
      </c>
      <c r="E440" s="3" t="s">
        <v>292</v>
      </c>
      <c r="F440" s="11">
        <v>2348</v>
      </c>
      <c r="G440" s="77">
        <v>2348</v>
      </c>
      <c r="H440" s="60">
        <f t="shared" si="24"/>
        <v>1</v>
      </c>
    </row>
    <row r="441" spans="1:8" ht="18" customHeight="1">
      <c r="A441" s="2"/>
      <c r="B441" s="2"/>
      <c r="C441" s="2"/>
      <c r="D441" s="2">
        <v>4410</v>
      </c>
      <c r="E441" s="3" t="s">
        <v>311</v>
      </c>
      <c r="F441" s="11">
        <v>2000</v>
      </c>
      <c r="G441" s="77">
        <v>239</v>
      </c>
      <c r="H441" s="60">
        <f t="shared" si="24"/>
        <v>0.1195</v>
      </c>
    </row>
    <row r="442" spans="1:8" ht="18" customHeight="1">
      <c r="A442" s="2"/>
      <c r="B442" s="2"/>
      <c r="C442" s="2"/>
      <c r="D442" s="2">
        <v>4440</v>
      </c>
      <c r="E442" s="3" t="s">
        <v>313</v>
      </c>
      <c r="F442" s="11">
        <v>311955</v>
      </c>
      <c r="G442" s="77">
        <v>229111</v>
      </c>
      <c r="H442" s="60">
        <f t="shared" si="24"/>
        <v>0.7344360564825055</v>
      </c>
    </row>
    <row r="443" spans="1:8" ht="18" customHeight="1">
      <c r="A443" s="15"/>
      <c r="B443" s="15"/>
      <c r="C443" s="15"/>
      <c r="D443" s="15">
        <v>6050</v>
      </c>
      <c r="E443" s="6" t="s">
        <v>317</v>
      </c>
      <c r="F443" s="12">
        <v>10000</v>
      </c>
      <c r="G443" s="133">
        <v>0</v>
      </c>
      <c r="H443" s="61">
        <f t="shared" si="24"/>
        <v>0</v>
      </c>
    </row>
    <row r="444" spans="1:8" s="8" customFormat="1" ht="18" customHeight="1">
      <c r="A444" s="14" t="s">
        <v>83</v>
      </c>
      <c r="B444" s="14">
        <v>851</v>
      </c>
      <c r="C444" s="14"/>
      <c r="D444" s="14"/>
      <c r="E444" s="9" t="s">
        <v>65</v>
      </c>
      <c r="F444" s="10">
        <f>F445+F447</f>
        <v>3487200</v>
      </c>
      <c r="G444" s="10">
        <f>G445+G447</f>
        <v>2107440</v>
      </c>
      <c r="H444" s="63">
        <f aca="true" t="shared" si="25" ref="H444:H451">G444/F444</f>
        <v>0.6043358568479009</v>
      </c>
    </row>
    <row r="445" spans="1:8" s="41" customFormat="1" ht="51">
      <c r="A445" s="36"/>
      <c r="B445" s="36"/>
      <c r="C445" s="23">
        <v>85156</v>
      </c>
      <c r="D445" s="23"/>
      <c r="E445" s="9" t="s">
        <v>92</v>
      </c>
      <c r="F445" s="27">
        <f>F446</f>
        <v>3462200</v>
      </c>
      <c r="G445" s="135">
        <f>G446</f>
        <v>2102440</v>
      </c>
      <c r="H445" s="65">
        <f t="shared" si="25"/>
        <v>0.6072555022817862</v>
      </c>
    </row>
    <row r="446" spans="1:8" s="41" customFormat="1" ht="18" customHeight="1">
      <c r="A446" s="36"/>
      <c r="B446" s="36"/>
      <c r="C446" s="17"/>
      <c r="D446" s="2">
        <v>4130</v>
      </c>
      <c r="E446" s="3" t="s">
        <v>332</v>
      </c>
      <c r="F446" s="11">
        <v>3462200</v>
      </c>
      <c r="G446" s="77">
        <v>2102440</v>
      </c>
      <c r="H446" s="60">
        <f t="shared" si="25"/>
        <v>0.6072555022817862</v>
      </c>
    </row>
    <row r="447" spans="1:8" ht="18" customHeight="1">
      <c r="A447" s="2"/>
      <c r="B447" s="2"/>
      <c r="C447" s="14">
        <v>85195</v>
      </c>
      <c r="D447" s="14"/>
      <c r="E447" s="9" t="s">
        <v>58</v>
      </c>
      <c r="F447" s="27">
        <f>F448+F449</f>
        <v>25000</v>
      </c>
      <c r="G447" s="27">
        <f>G448+G449</f>
        <v>5000</v>
      </c>
      <c r="H447" s="65">
        <f t="shared" si="25"/>
        <v>0.2</v>
      </c>
    </row>
    <row r="448" spans="1:8" ht="25.5">
      <c r="A448" s="2"/>
      <c r="B448" s="2"/>
      <c r="C448" s="2"/>
      <c r="D448" s="17">
        <v>2820</v>
      </c>
      <c r="E448" s="3" t="s">
        <v>335</v>
      </c>
      <c r="F448" s="19">
        <v>5000</v>
      </c>
      <c r="G448" s="145">
        <v>5000</v>
      </c>
      <c r="H448" s="62">
        <f t="shared" si="25"/>
        <v>1</v>
      </c>
    </row>
    <row r="449" spans="1:8" ht="18" customHeight="1">
      <c r="A449" s="15"/>
      <c r="B449" s="15"/>
      <c r="C449" s="15"/>
      <c r="D449" s="15">
        <v>4230</v>
      </c>
      <c r="E449" s="6" t="s">
        <v>303</v>
      </c>
      <c r="F449" s="12">
        <v>20000</v>
      </c>
      <c r="G449" s="133">
        <v>0</v>
      </c>
      <c r="H449" s="61">
        <f t="shared" si="25"/>
        <v>0</v>
      </c>
    </row>
    <row r="450" spans="1:8" s="8" customFormat="1" ht="18" customHeight="1">
      <c r="A450" s="14" t="s">
        <v>84</v>
      </c>
      <c r="B450" s="14">
        <v>852</v>
      </c>
      <c r="C450" s="14"/>
      <c r="D450" s="14"/>
      <c r="E450" s="9" t="s">
        <v>66</v>
      </c>
      <c r="F450" s="10">
        <f>F451+F478+F502+F520+F539+F543+F545+F547+F508+F514</f>
        <v>10207254</v>
      </c>
      <c r="G450" s="10">
        <f>G451+G478+G502+G520+G539+G543+G545+G547+G508+G514</f>
        <v>5361645</v>
      </c>
      <c r="H450" s="63">
        <f t="shared" si="25"/>
        <v>0.525277905301465</v>
      </c>
    </row>
    <row r="451" spans="1:8" ht="18" customHeight="1">
      <c r="A451" s="2"/>
      <c r="B451" s="2"/>
      <c r="C451" s="14">
        <v>85201</v>
      </c>
      <c r="D451" s="14"/>
      <c r="E451" s="9" t="s">
        <v>67</v>
      </c>
      <c r="F451" s="85">
        <f>SUM(F452:F477)</f>
        <v>3305191</v>
      </c>
      <c r="G451" s="85">
        <f>SUM(G452:G477)</f>
        <v>1968257</v>
      </c>
      <c r="H451" s="63">
        <f t="shared" si="25"/>
        <v>0.5955047681056859</v>
      </c>
    </row>
    <row r="452" spans="1:8" ht="38.25">
      <c r="A452" s="2"/>
      <c r="B452" s="2"/>
      <c r="C452" s="14"/>
      <c r="D452" s="43">
        <v>2320</v>
      </c>
      <c r="E452" s="109" t="s">
        <v>362</v>
      </c>
      <c r="F452" s="141">
        <v>1256404</v>
      </c>
      <c r="G452" s="142">
        <v>943667</v>
      </c>
      <c r="H452" s="62">
        <f aca="true" t="shared" si="26" ref="H452:H477">G452/F452</f>
        <v>0.7510856380590957</v>
      </c>
    </row>
    <row r="453" spans="1:8" ht="19.5" customHeight="1">
      <c r="A453" s="2"/>
      <c r="B453" s="2"/>
      <c r="C453" s="14"/>
      <c r="D453" s="36">
        <v>2910</v>
      </c>
      <c r="E453" s="40" t="s">
        <v>394</v>
      </c>
      <c r="F453" s="153">
        <v>8596</v>
      </c>
      <c r="G453" s="154">
        <v>8596</v>
      </c>
      <c r="H453" s="60">
        <f t="shared" si="26"/>
        <v>1</v>
      </c>
    </row>
    <row r="454" spans="1:8" ht="18" customHeight="1">
      <c r="A454" s="2"/>
      <c r="B454" s="2"/>
      <c r="C454" s="2"/>
      <c r="D454" s="2">
        <v>3020</v>
      </c>
      <c r="E454" s="3" t="s">
        <v>295</v>
      </c>
      <c r="F454" s="11">
        <v>3421</v>
      </c>
      <c r="G454" s="77">
        <v>3421</v>
      </c>
      <c r="H454" s="60">
        <f t="shared" si="26"/>
        <v>1</v>
      </c>
    </row>
    <row r="455" spans="1:8" ht="18" customHeight="1">
      <c r="A455" s="2"/>
      <c r="B455" s="2"/>
      <c r="C455" s="2"/>
      <c r="D455" s="2">
        <v>3110</v>
      </c>
      <c r="E455" s="3" t="s">
        <v>333</v>
      </c>
      <c r="F455" s="11">
        <v>186580</v>
      </c>
      <c r="G455" s="77">
        <v>86044</v>
      </c>
      <c r="H455" s="60">
        <f t="shared" si="26"/>
        <v>0.46116411190910067</v>
      </c>
    </row>
    <row r="456" spans="1:8" ht="18" customHeight="1">
      <c r="A456" s="2"/>
      <c r="B456" s="2"/>
      <c r="C456" s="2"/>
      <c r="D456" s="2">
        <v>4010</v>
      </c>
      <c r="E456" s="3" t="s">
        <v>297</v>
      </c>
      <c r="F456" s="11">
        <v>1015300</v>
      </c>
      <c r="G456" s="77">
        <v>496373</v>
      </c>
      <c r="H456" s="60">
        <f t="shared" si="26"/>
        <v>0.4888929380478676</v>
      </c>
    </row>
    <row r="457" spans="1:8" ht="18" customHeight="1">
      <c r="A457" s="2"/>
      <c r="B457" s="2"/>
      <c r="C457" s="2"/>
      <c r="D457" s="2">
        <v>4040</v>
      </c>
      <c r="E457" s="3" t="s">
        <v>296</v>
      </c>
      <c r="F457" s="11">
        <v>84236</v>
      </c>
      <c r="G457" s="77">
        <v>84235</v>
      </c>
      <c r="H457" s="60">
        <f t="shared" si="26"/>
        <v>0.9999881285911012</v>
      </c>
    </row>
    <row r="458" spans="1:8" ht="18" customHeight="1">
      <c r="A458" s="2"/>
      <c r="B458" s="2"/>
      <c r="C458" s="2"/>
      <c r="D458" s="2">
        <v>4110</v>
      </c>
      <c r="E458" s="3" t="s">
        <v>298</v>
      </c>
      <c r="F458" s="11">
        <v>173472</v>
      </c>
      <c r="G458" s="77">
        <v>85128</v>
      </c>
      <c r="H458" s="60">
        <f t="shared" si="26"/>
        <v>0.4907304925290537</v>
      </c>
    </row>
    <row r="459" spans="1:8" ht="18" customHeight="1">
      <c r="A459" s="2"/>
      <c r="B459" s="2"/>
      <c r="C459" s="2"/>
      <c r="D459" s="2">
        <v>4120</v>
      </c>
      <c r="E459" s="3" t="s">
        <v>299</v>
      </c>
      <c r="F459" s="11">
        <v>26579</v>
      </c>
      <c r="G459" s="77">
        <v>11773</v>
      </c>
      <c r="H459" s="60">
        <f t="shared" si="26"/>
        <v>0.4429436773392528</v>
      </c>
    </row>
    <row r="460" spans="1:8" ht="18" customHeight="1">
      <c r="A460" s="2"/>
      <c r="B460" s="2"/>
      <c r="C460" s="2"/>
      <c r="D460" s="2">
        <v>4170</v>
      </c>
      <c r="E460" s="3" t="s">
        <v>300</v>
      </c>
      <c r="F460" s="11">
        <v>640</v>
      </c>
      <c r="G460" s="77">
        <v>0</v>
      </c>
      <c r="H460" s="60">
        <f t="shared" si="26"/>
        <v>0</v>
      </c>
    </row>
    <row r="461" spans="1:8" ht="18" customHeight="1">
      <c r="A461" s="2"/>
      <c r="B461" s="2"/>
      <c r="C461" s="2"/>
      <c r="D461" s="2">
        <v>4210</v>
      </c>
      <c r="E461" s="3" t="s">
        <v>301</v>
      </c>
      <c r="F461" s="11">
        <v>146559</v>
      </c>
      <c r="G461" s="77">
        <v>54460</v>
      </c>
      <c r="H461" s="60">
        <f t="shared" si="26"/>
        <v>0.37159096336628933</v>
      </c>
    </row>
    <row r="462" spans="1:8" ht="18" customHeight="1">
      <c r="A462" s="2"/>
      <c r="B462" s="2"/>
      <c r="C462" s="2"/>
      <c r="D462" s="2">
        <v>4220</v>
      </c>
      <c r="E462" s="3" t="s">
        <v>302</v>
      </c>
      <c r="F462" s="11">
        <v>136450</v>
      </c>
      <c r="G462" s="77">
        <v>52191</v>
      </c>
      <c r="H462" s="60">
        <f t="shared" si="26"/>
        <v>0.38249175522169293</v>
      </c>
    </row>
    <row r="463" spans="1:8" ht="18" customHeight="1">
      <c r="A463" s="2"/>
      <c r="B463" s="2"/>
      <c r="C463" s="2"/>
      <c r="D463" s="2">
        <v>4230</v>
      </c>
      <c r="E463" s="3" t="s">
        <v>303</v>
      </c>
      <c r="F463" s="11">
        <v>8420</v>
      </c>
      <c r="G463" s="77">
        <v>5053</v>
      </c>
      <c r="H463" s="60">
        <f t="shared" si="26"/>
        <v>0.6001187648456057</v>
      </c>
    </row>
    <row r="464" spans="1:8" ht="18" customHeight="1">
      <c r="A464" s="2"/>
      <c r="B464" s="2"/>
      <c r="C464" s="2"/>
      <c r="D464" s="2">
        <v>4240</v>
      </c>
      <c r="E464" s="3" t="s">
        <v>331</v>
      </c>
      <c r="F464" s="11">
        <v>8911</v>
      </c>
      <c r="G464" s="77">
        <v>840</v>
      </c>
      <c r="H464" s="60">
        <f t="shared" si="26"/>
        <v>0.09426551453260015</v>
      </c>
    </row>
    <row r="465" spans="1:8" ht="18" customHeight="1">
      <c r="A465" s="2"/>
      <c r="B465" s="2"/>
      <c r="C465" s="2"/>
      <c r="D465" s="2">
        <v>4260</v>
      </c>
      <c r="E465" s="3" t="s">
        <v>304</v>
      </c>
      <c r="F465" s="11">
        <v>102000</v>
      </c>
      <c r="G465" s="77">
        <v>53650</v>
      </c>
      <c r="H465" s="60">
        <f t="shared" si="26"/>
        <v>0.5259803921568628</v>
      </c>
    </row>
    <row r="466" spans="1:8" ht="18" customHeight="1">
      <c r="A466" s="2"/>
      <c r="B466" s="2"/>
      <c r="C466" s="2"/>
      <c r="D466" s="2">
        <v>4270</v>
      </c>
      <c r="E466" s="3" t="s">
        <v>305</v>
      </c>
      <c r="F466" s="11">
        <v>15000</v>
      </c>
      <c r="G466" s="77">
        <v>9657</v>
      </c>
      <c r="H466" s="60">
        <f t="shared" si="26"/>
        <v>0.6438</v>
      </c>
    </row>
    <row r="467" spans="1:8" ht="18" customHeight="1">
      <c r="A467" s="2"/>
      <c r="B467" s="2"/>
      <c r="C467" s="2"/>
      <c r="D467" s="2">
        <v>4280</v>
      </c>
      <c r="E467" s="3" t="s">
        <v>306</v>
      </c>
      <c r="F467" s="11">
        <v>900</v>
      </c>
      <c r="G467" s="77">
        <v>80</v>
      </c>
      <c r="H467" s="60">
        <f t="shared" si="26"/>
        <v>0.08888888888888889</v>
      </c>
    </row>
    <row r="468" spans="1:8" ht="18" customHeight="1">
      <c r="A468" s="2"/>
      <c r="B468" s="2"/>
      <c r="C468" s="2"/>
      <c r="D468" s="2">
        <v>4300</v>
      </c>
      <c r="E468" s="3" t="s">
        <v>292</v>
      </c>
      <c r="F468" s="11">
        <v>61905</v>
      </c>
      <c r="G468" s="77">
        <v>26867</v>
      </c>
      <c r="H468" s="60">
        <f t="shared" si="26"/>
        <v>0.4340037153703255</v>
      </c>
    </row>
    <row r="469" spans="1:8" ht="18" customHeight="1">
      <c r="A469" s="2"/>
      <c r="B469" s="2"/>
      <c r="C469" s="2"/>
      <c r="D469" s="2">
        <v>4350</v>
      </c>
      <c r="E469" s="3" t="s">
        <v>307</v>
      </c>
      <c r="F469" s="11">
        <v>2227</v>
      </c>
      <c r="G469" s="77">
        <v>804</v>
      </c>
      <c r="H469" s="60">
        <f t="shared" si="26"/>
        <v>0.3610237988325101</v>
      </c>
    </row>
    <row r="470" spans="1:8" ht="18" customHeight="1">
      <c r="A470" s="2"/>
      <c r="B470" s="2"/>
      <c r="C470" s="2"/>
      <c r="D470" s="2">
        <v>4360</v>
      </c>
      <c r="E470" s="3" t="s">
        <v>308</v>
      </c>
      <c r="F470" s="11">
        <v>2300</v>
      </c>
      <c r="G470" s="77">
        <v>807</v>
      </c>
      <c r="H470" s="60">
        <f t="shared" si="26"/>
        <v>0.3508695652173913</v>
      </c>
    </row>
    <row r="471" spans="1:8" ht="18" customHeight="1">
      <c r="A471" s="2"/>
      <c r="B471" s="2"/>
      <c r="C471" s="2"/>
      <c r="D471" s="2">
        <v>4370</v>
      </c>
      <c r="E471" s="3" t="s">
        <v>309</v>
      </c>
      <c r="F471" s="11">
        <v>4810</v>
      </c>
      <c r="G471" s="77">
        <v>2253</v>
      </c>
      <c r="H471" s="60">
        <f t="shared" si="26"/>
        <v>0.4683991683991684</v>
      </c>
    </row>
    <row r="472" spans="1:8" ht="18" customHeight="1">
      <c r="A472" s="2"/>
      <c r="B472" s="2"/>
      <c r="C472" s="2"/>
      <c r="D472" s="2">
        <v>4410</v>
      </c>
      <c r="E472" s="3" t="s">
        <v>311</v>
      </c>
      <c r="F472" s="11">
        <v>1640</v>
      </c>
      <c r="G472" s="77">
        <v>258</v>
      </c>
      <c r="H472" s="60">
        <f t="shared" si="26"/>
        <v>0.1573170731707317</v>
      </c>
    </row>
    <row r="473" spans="1:8" ht="18" customHeight="1">
      <c r="A473" s="2"/>
      <c r="B473" s="2"/>
      <c r="C473" s="2"/>
      <c r="D473" s="2">
        <v>4420</v>
      </c>
      <c r="E473" s="3" t="s">
        <v>320</v>
      </c>
      <c r="F473" s="11">
        <v>2809</v>
      </c>
      <c r="G473" s="77">
        <v>2808</v>
      </c>
      <c r="H473" s="60">
        <f t="shared" si="26"/>
        <v>0.9996440014239943</v>
      </c>
    </row>
    <row r="474" spans="1:8" ht="18" customHeight="1">
      <c r="A474" s="2"/>
      <c r="B474" s="2"/>
      <c r="C474" s="2"/>
      <c r="D474" s="2">
        <v>4430</v>
      </c>
      <c r="E474" s="3" t="s">
        <v>312</v>
      </c>
      <c r="F474" s="11">
        <v>6099</v>
      </c>
      <c r="G474" s="77">
        <v>172</v>
      </c>
      <c r="H474" s="60">
        <f t="shared" si="26"/>
        <v>0.028201344482702083</v>
      </c>
    </row>
    <row r="475" spans="1:8" ht="18" customHeight="1">
      <c r="A475" s="2"/>
      <c r="B475" s="2"/>
      <c r="C475" s="2"/>
      <c r="D475" s="2">
        <v>4440</v>
      </c>
      <c r="E475" s="3" t="s">
        <v>313</v>
      </c>
      <c r="F475" s="11">
        <v>43424</v>
      </c>
      <c r="G475" s="77">
        <v>36766</v>
      </c>
      <c r="H475" s="60">
        <f t="shared" si="26"/>
        <v>0.846674649963154</v>
      </c>
    </row>
    <row r="476" spans="1:8" ht="18" customHeight="1">
      <c r="A476" s="2"/>
      <c r="B476" s="2"/>
      <c r="C476" s="2"/>
      <c r="D476" s="2">
        <v>4480</v>
      </c>
      <c r="E476" s="3" t="s">
        <v>314</v>
      </c>
      <c r="F476" s="11">
        <v>2509</v>
      </c>
      <c r="G476" s="77">
        <v>1254</v>
      </c>
      <c r="H476" s="60">
        <f t="shared" si="26"/>
        <v>0.4998007174172977</v>
      </c>
    </row>
    <row r="477" spans="1:8" ht="18" customHeight="1">
      <c r="A477" s="2"/>
      <c r="B477" s="2"/>
      <c r="C477" s="2"/>
      <c r="D477" s="2">
        <v>4700</v>
      </c>
      <c r="E477" s="3" t="s">
        <v>316</v>
      </c>
      <c r="F477" s="11">
        <v>4000</v>
      </c>
      <c r="G477" s="77">
        <v>1100</v>
      </c>
      <c r="H477" s="60">
        <f t="shared" si="26"/>
        <v>0.275</v>
      </c>
    </row>
    <row r="478" spans="1:8" ht="18" customHeight="1">
      <c r="A478" s="2"/>
      <c r="B478" s="2"/>
      <c r="C478" s="14">
        <v>85202</v>
      </c>
      <c r="D478" s="14"/>
      <c r="E478" s="9" t="s">
        <v>68</v>
      </c>
      <c r="F478" s="85">
        <f>SUM(F479:F501)</f>
        <v>3513789</v>
      </c>
      <c r="G478" s="85">
        <f>SUM(G479:G501)</f>
        <v>1765225</v>
      </c>
      <c r="H478" s="63">
        <f>G478/F478</f>
        <v>0.5023708025723799</v>
      </c>
    </row>
    <row r="479" spans="1:8" ht="18" customHeight="1">
      <c r="A479" s="2"/>
      <c r="B479" s="2"/>
      <c r="C479" s="2"/>
      <c r="D479" s="2">
        <v>3020</v>
      </c>
      <c r="E479" s="3" t="s">
        <v>295</v>
      </c>
      <c r="F479" s="11">
        <v>2050</v>
      </c>
      <c r="G479" s="77">
        <v>368</v>
      </c>
      <c r="H479" s="60">
        <f aca="true" t="shared" si="27" ref="H479:H501">G479/F479</f>
        <v>0.1795121951219512</v>
      </c>
    </row>
    <row r="480" spans="1:8" ht="18" customHeight="1">
      <c r="A480" s="2"/>
      <c r="B480" s="2"/>
      <c r="C480" s="2"/>
      <c r="D480" s="2">
        <v>4010</v>
      </c>
      <c r="E480" s="3" t="s">
        <v>297</v>
      </c>
      <c r="F480" s="11">
        <v>2000000</v>
      </c>
      <c r="G480" s="77">
        <v>963963</v>
      </c>
      <c r="H480" s="60">
        <f t="shared" si="27"/>
        <v>0.4819815</v>
      </c>
    </row>
    <row r="481" spans="1:8" ht="18" customHeight="1">
      <c r="A481" s="2"/>
      <c r="B481" s="2"/>
      <c r="C481" s="2"/>
      <c r="D481" s="2">
        <v>4040</v>
      </c>
      <c r="E481" s="3" t="s">
        <v>296</v>
      </c>
      <c r="F481" s="11">
        <v>168620</v>
      </c>
      <c r="G481" s="77">
        <v>165034</v>
      </c>
      <c r="H481" s="60">
        <f t="shared" si="27"/>
        <v>0.9787332463527458</v>
      </c>
    </row>
    <row r="482" spans="1:8" ht="18" customHeight="1">
      <c r="A482" s="2"/>
      <c r="B482" s="2"/>
      <c r="C482" s="2"/>
      <c r="D482" s="2">
        <v>4110</v>
      </c>
      <c r="E482" s="3" t="s">
        <v>298</v>
      </c>
      <c r="F482" s="11">
        <v>347712</v>
      </c>
      <c r="G482" s="77">
        <v>172981</v>
      </c>
      <c r="H482" s="60">
        <f t="shared" si="27"/>
        <v>0.4974835496042702</v>
      </c>
    </row>
    <row r="483" spans="1:8" ht="18" customHeight="1">
      <c r="A483" s="2"/>
      <c r="B483" s="2"/>
      <c r="C483" s="2"/>
      <c r="D483" s="2">
        <v>4120</v>
      </c>
      <c r="E483" s="3" t="s">
        <v>299</v>
      </c>
      <c r="F483" s="11">
        <v>54157</v>
      </c>
      <c r="G483" s="77">
        <v>21754</v>
      </c>
      <c r="H483" s="60">
        <f t="shared" si="27"/>
        <v>0.4016839928356445</v>
      </c>
    </row>
    <row r="484" spans="1:8" ht="18" customHeight="1">
      <c r="A484" s="2"/>
      <c r="B484" s="2"/>
      <c r="C484" s="2"/>
      <c r="D484" s="2">
        <v>4170</v>
      </c>
      <c r="E484" s="3" t="s">
        <v>300</v>
      </c>
      <c r="F484" s="11">
        <v>11980</v>
      </c>
      <c r="G484" s="77">
        <v>3000</v>
      </c>
      <c r="H484" s="60">
        <f t="shared" si="27"/>
        <v>0.25041736227045075</v>
      </c>
    </row>
    <row r="485" spans="1:8" ht="18" customHeight="1">
      <c r="A485" s="2"/>
      <c r="B485" s="2"/>
      <c r="C485" s="2"/>
      <c r="D485" s="2">
        <v>4210</v>
      </c>
      <c r="E485" s="3" t="s">
        <v>301</v>
      </c>
      <c r="F485" s="11">
        <v>88610</v>
      </c>
      <c r="G485" s="77">
        <v>19861</v>
      </c>
      <c r="H485" s="60">
        <f t="shared" si="27"/>
        <v>0.22413948764247826</v>
      </c>
    </row>
    <row r="486" spans="1:8" ht="18" customHeight="1">
      <c r="A486" s="2"/>
      <c r="B486" s="2"/>
      <c r="C486" s="2"/>
      <c r="D486" s="2">
        <v>4220</v>
      </c>
      <c r="E486" s="3" t="s">
        <v>302</v>
      </c>
      <c r="F486" s="11">
        <v>275560</v>
      </c>
      <c r="G486" s="77">
        <v>119002</v>
      </c>
      <c r="H486" s="60">
        <f t="shared" si="27"/>
        <v>0.4318551313688489</v>
      </c>
    </row>
    <row r="487" spans="1:8" ht="18" customHeight="1">
      <c r="A487" s="2"/>
      <c r="B487" s="2"/>
      <c r="C487" s="2"/>
      <c r="D487" s="2">
        <v>4230</v>
      </c>
      <c r="E487" s="3" t="s">
        <v>303</v>
      </c>
      <c r="F487" s="11">
        <v>30400</v>
      </c>
      <c r="G487" s="77">
        <v>13848</v>
      </c>
      <c r="H487" s="60">
        <f t="shared" si="27"/>
        <v>0.45552631578947367</v>
      </c>
    </row>
    <row r="488" spans="1:8" ht="18" customHeight="1">
      <c r="A488" s="2"/>
      <c r="B488" s="2"/>
      <c r="C488" s="2"/>
      <c r="D488" s="2">
        <v>4260</v>
      </c>
      <c r="E488" s="3" t="s">
        <v>304</v>
      </c>
      <c r="F488" s="11">
        <v>350000</v>
      </c>
      <c r="G488" s="77">
        <v>179239</v>
      </c>
      <c r="H488" s="60">
        <f t="shared" si="27"/>
        <v>0.5121114285714286</v>
      </c>
    </row>
    <row r="489" spans="1:8" ht="18" customHeight="1">
      <c r="A489" s="2"/>
      <c r="B489" s="2"/>
      <c r="C489" s="2"/>
      <c r="D489" s="2">
        <v>4270</v>
      </c>
      <c r="E489" s="3" t="s">
        <v>305</v>
      </c>
      <c r="F489" s="11">
        <v>34000</v>
      </c>
      <c r="G489" s="77">
        <v>14376</v>
      </c>
      <c r="H489" s="60">
        <f t="shared" si="27"/>
        <v>0.4228235294117647</v>
      </c>
    </row>
    <row r="490" spans="1:8" ht="18" customHeight="1">
      <c r="A490" s="2"/>
      <c r="B490" s="2"/>
      <c r="C490" s="2"/>
      <c r="D490" s="2">
        <v>4280</v>
      </c>
      <c r="E490" s="3" t="s">
        <v>306</v>
      </c>
      <c r="F490" s="11">
        <v>2100</v>
      </c>
      <c r="G490" s="77">
        <v>590</v>
      </c>
      <c r="H490" s="60">
        <f t="shared" si="27"/>
        <v>0.28095238095238095</v>
      </c>
    </row>
    <row r="491" spans="1:8" ht="18" customHeight="1">
      <c r="A491" s="2"/>
      <c r="B491" s="2"/>
      <c r="C491" s="2"/>
      <c r="D491" s="2">
        <v>4300</v>
      </c>
      <c r="E491" s="3" t="s">
        <v>292</v>
      </c>
      <c r="F491" s="11">
        <v>36360</v>
      </c>
      <c r="G491" s="77">
        <v>16992</v>
      </c>
      <c r="H491" s="60">
        <f t="shared" si="27"/>
        <v>0.46732673267326735</v>
      </c>
    </row>
    <row r="492" spans="1:8" ht="18" customHeight="1">
      <c r="A492" s="2"/>
      <c r="B492" s="2"/>
      <c r="C492" s="2"/>
      <c r="D492" s="2">
        <v>4350</v>
      </c>
      <c r="E492" s="3" t="s">
        <v>307</v>
      </c>
      <c r="F492" s="11">
        <v>1500</v>
      </c>
      <c r="G492" s="77">
        <v>635</v>
      </c>
      <c r="H492" s="60">
        <f t="shared" si="27"/>
        <v>0.42333333333333334</v>
      </c>
    </row>
    <row r="493" spans="1:8" ht="18" customHeight="1">
      <c r="A493" s="2"/>
      <c r="B493" s="2"/>
      <c r="C493" s="2"/>
      <c r="D493" s="2">
        <v>4360</v>
      </c>
      <c r="E493" s="3" t="s">
        <v>308</v>
      </c>
      <c r="F493" s="11">
        <v>3500</v>
      </c>
      <c r="G493" s="77">
        <v>1072</v>
      </c>
      <c r="H493" s="60">
        <f t="shared" si="27"/>
        <v>0.3062857142857143</v>
      </c>
    </row>
    <row r="494" spans="1:8" ht="18" customHeight="1">
      <c r="A494" s="2"/>
      <c r="B494" s="2"/>
      <c r="C494" s="2"/>
      <c r="D494" s="2">
        <v>4370</v>
      </c>
      <c r="E494" s="3" t="s">
        <v>309</v>
      </c>
      <c r="F494" s="11">
        <v>3600</v>
      </c>
      <c r="G494" s="77">
        <v>1224</v>
      </c>
      <c r="H494" s="60">
        <f t="shared" si="27"/>
        <v>0.34</v>
      </c>
    </row>
    <row r="495" spans="1:8" ht="18" customHeight="1">
      <c r="A495" s="2"/>
      <c r="B495" s="2"/>
      <c r="C495" s="2"/>
      <c r="D495" s="2">
        <v>4410</v>
      </c>
      <c r="E495" s="3" t="s">
        <v>311</v>
      </c>
      <c r="F495" s="11">
        <v>4130</v>
      </c>
      <c r="G495" s="77">
        <v>1404</v>
      </c>
      <c r="H495" s="60">
        <f t="shared" si="27"/>
        <v>0.33995157384987895</v>
      </c>
    </row>
    <row r="496" spans="1:8" ht="18" customHeight="1">
      <c r="A496" s="2"/>
      <c r="B496" s="2"/>
      <c r="C496" s="2"/>
      <c r="D496" s="2">
        <v>4430</v>
      </c>
      <c r="E496" s="3" t="s">
        <v>312</v>
      </c>
      <c r="F496" s="11">
        <v>7950</v>
      </c>
      <c r="G496" s="77">
        <v>4464</v>
      </c>
      <c r="H496" s="60">
        <f t="shared" si="27"/>
        <v>0.5615094339622642</v>
      </c>
    </row>
    <row r="497" spans="1:8" ht="18" customHeight="1">
      <c r="A497" s="2"/>
      <c r="B497" s="2"/>
      <c r="C497" s="2"/>
      <c r="D497" s="2">
        <v>4440</v>
      </c>
      <c r="E497" s="3" t="s">
        <v>313</v>
      </c>
      <c r="F497" s="11">
        <v>82950</v>
      </c>
      <c r="G497" s="77">
        <v>62300</v>
      </c>
      <c r="H497" s="60">
        <f t="shared" si="27"/>
        <v>0.7510548523206751</v>
      </c>
    </row>
    <row r="498" spans="1:8" ht="18" customHeight="1">
      <c r="A498" s="2"/>
      <c r="B498" s="2"/>
      <c r="C498" s="2"/>
      <c r="D498" s="2">
        <v>4480</v>
      </c>
      <c r="E498" s="3" t="s">
        <v>314</v>
      </c>
      <c r="F498" s="11">
        <v>4490</v>
      </c>
      <c r="G498" s="77">
        <v>2199</v>
      </c>
      <c r="H498" s="60">
        <f t="shared" si="27"/>
        <v>0.48975501113585745</v>
      </c>
    </row>
    <row r="499" spans="1:8" ht="18" customHeight="1">
      <c r="A499" s="2"/>
      <c r="B499" s="2"/>
      <c r="C499" s="2"/>
      <c r="D499" s="2">
        <v>4520</v>
      </c>
      <c r="E499" s="3" t="s">
        <v>329</v>
      </c>
      <c r="F499" s="11">
        <v>119</v>
      </c>
      <c r="G499" s="77">
        <v>119</v>
      </c>
      <c r="H499" s="60">
        <f t="shared" si="27"/>
        <v>1</v>
      </c>
    </row>
    <row r="500" spans="1:8" ht="18" customHeight="1">
      <c r="A500" s="2"/>
      <c r="B500" s="2"/>
      <c r="C500" s="2"/>
      <c r="D500" s="2">
        <v>4530</v>
      </c>
      <c r="E500" s="3" t="s">
        <v>321</v>
      </c>
      <c r="F500" s="11">
        <v>2001</v>
      </c>
      <c r="G500" s="77">
        <v>0</v>
      </c>
      <c r="H500" s="60">
        <f t="shared" si="27"/>
        <v>0</v>
      </c>
    </row>
    <row r="501" spans="1:8" ht="18" customHeight="1">
      <c r="A501" s="2"/>
      <c r="B501" s="2"/>
      <c r="C501" s="2"/>
      <c r="D501" s="2">
        <v>4700</v>
      </c>
      <c r="E501" s="3" t="s">
        <v>316</v>
      </c>
      <c r="F501" s="11">
        <v>2000</v>
      </c>
      <c r="G501" s="77">
        <v>800</v>
      </c>
      <c r="H501" s="60">
        <f t="shared" si="27"/>
        <v>0.4</v>
      </c>
    </row>
    <row r="502" spans="1:8" ht="18" customHeight="1">
      <c r="A502" s="2"/>
      <c r="B502" s="2"/>
      <c r="C502" s="14">
        <v>85204</v>
      </c>
      <c r="D502" s="14"/>
      <c r="E502" s="9" t="s">
        <v>110</v>
      </c>
      <c r="F502" s="85">
        <f>SUM(F503:F507)</f>
        <v>2474725</v>
      </c>
      <c r="G502" s="85">
        <f>SUM(G503:G507)</f>
        <v>1182780</v>
      </c>
      <c r="H502" s="63">
        <f aca="true" t="shared" si="28" ref="H502:H520">G502/F502</f>
        <v>0.47794401398135145</v>
      </c>
    </row>
    <row r="503" spans="1:8" ht="38.25">
      <c r="A503" s="2"/>
      <c r="B503" s="2"/>
      <c r="C503" s="14"/>
      <c r="D503" s="43">
        <v>2320</v>
      </c>
      <c r="E503" s="109" t="s">
        <v>362</v>
      </c>
      <c r="F503" s="141">
        <v>279952</v>
      </c>
      <c r="G503" s="142">
        <v>144313</v>
      </c>
      <c r="H503" s="62">
        <f t="shared" si="28"/>
        <v>0.5154919414756816</v>
      </c>
    </row>
    <row r="504" spans="1:8" ht="18" customHeight="1">
      <c r="A504" s="2"/>
      <c r="B504" s="2"/>
      <c r="C504" s="2"/>
      <c r="D504" s="2">
        <v>3110</v>
      </c>
      <c r="E504" s="3" t="s">
        <v>333</v>
      </c>
      <c r="F504" s="11">
        <v>1938796</v>
      </c>
      <c r="G504" s="77">
        <v>938600</v>
      </c>
      <c r="H504" s="60">
        <f t="shared" si="28"/>
        <v>0.48411488367007155</v>
      </c>
    </row>
    <row r="505" spans="1:8" ht="18" customHeight="1">
      <c r="A505" s="2"/>
      <c r="B505" s="2"/>
      <c r="C505" s="2"/>
      <c r="D505" s="2">
        <v>4110</v>
      </c>
      <c r="E505" s="3" t="s">
        <v>298</v>
      </c>
      <c r="F505" s="11">
        <v>33246</v>
      </c>
      <c r="G505" s="77">
        <v>12969</v>
      </c>
      <c r="H505" s="60">
        <f t="shared" si="28"/>
        <v>0.39009204114780727</v>
      </c>
    </row>
    <row r="506" spans="1:8" ht="18" customHeight="1">
      <c r="A506" s="2"/>
      <c r="B506" s="2"/>
      <c r="C506" s="2"/>
      <c r="D506" s="2">
        <v>4120</v>
      </c>
      <c r="E506" s="3" t="s">
        <v>299</v>
      </c>
      <c r="F506" s="11">
        <v>5327</v>
      </c>
      <c r="G506" s="77">
        <v>2078</v>
      </c>
      <c r="H506" s="60">
        <f t="shared" si="28"/>
        <v>0.3900882297728553</v>
      </c>
    </row>
    <row r="507" spans="1:8" ht="18" customHeight="1">
      <c r="A507" s="2"/>
      <c r="B507" s="2"/>
      <c r="C507" s="2"/>
      <c r="D507" s="2">
        <v>4170</v>
      </c>
      <c r="E507" s="3" t="s">
        <v>300</v>
      </c>
      <c r="F507" s="11">
        <v>217404</v>
      </c>
      <c r="G507" s="77">
        <v>84820</v>
      </c>
      <c r="H507" s="60">
        <f t="shared" si="28"/>
        <v>0.3901492152858273</v>
      </c>
    </row>
    <row r="508" spans="1:8" ht="38.25">
      <c r="A508" s="2"/>
      <c r="B508" s="14"/>
      <c r="C508" s="23">
        <v>85205</v>
      </c>
      <c r="D508" s="23"/>
      <c r="E508" s="131" t="s">
        <v>338</v>
      </c>
      <c r="F508" s="27">
        <f>SUM(F509:F513)</f>
        <v>22500</v>
      </c>
      <c r="G508" s="27">
        <f>SUM(G509:G513)</f>
        <v>20595</v>
      </c>
      <c r="H508" s="65">
        <f t="shared" si="28"/>
        <v>0.9153333333333333</v>
      </c>
    </row>
    <row r="509" spans="1:8" ht="18" customHeight="1">
      <c r="A509" s="2"/>
      <c r="B509" s="2"/>
      <c r="C509" s="2"/>
      <c r="D509" s="2">
        <v>4110</v>
      </c>
      <c r="E509" s="3" t="s">
        <v>298</v>
      </c>
      <c r="F509" s="11">
        <v>2100</v>
      </c>
      <c r="G509" s="77">
        <v>2064</v>
      </c>
      <c r="H509" s="60">
        <f t="shared" si="28"/>
        <v>0.9828571428571429</v>
      </c>
    </row>
    <row r="510" spans="1:8" ht="18" customHeight="1">
      <c r="A510" s="2"/>
      <c r="B510" s="2"/>
      <c r="C510" s="2"/>
      <c r="D510" s="2">
        <v>4120</v>
      </c>
      <c r="E510" s="3" t="s">
        <v>299</v>
      </c>
      <c r="F510" s="11">
        <v>340</v>
      </c>
      <c r="G510" s="77">
        <v>331</v>
      </c>
      <c r="H510" s="60">
        <f t="shared" si="28"/>
        <v>0.9735294117647059</v>
      </c>
    </row>
    <row r="511" spans="1:8" ht="18" customHeight="1">
      <c r="A511" s="2"/>
      <c r="B511" s="2"/>
      <c r="C511" s="2"/>
      <c r="D511" s="2">
        <v>4170</v>
      </c>
      <c r="E511" s="3" t="s">
        <v>300</v>
      </c>
      <c r="F511" s="11">
        <v>13500</v>
      </c>
      <c r="G511" s="77">
        <v>13500</v>
      </c>
      <c r="H511" s="60">
        <f t="shared" si="28"/>
        <v>1</v>
      </c>
    </row>
    <row r="512" spans="1:8" ht="18" customHeight="1">
      <c r="A512" s="2"/>
      <c r="B512" s="2"/>
      <c r="C512" s="2"/>
      <c r="D512" s="2">
        <v>4210</v>
      </c>
      <c r="E512" s="3" t="s">
        <v>301</v>
      </c>
      <c r="F512" s="11">
        <v>1060</v>
      </c>
      <c r="G512" s="77">
        <v>562</v>
      </c>
      <c r="H512" s="60">
        <f t="shared" si="28"/>
        <v>0.530188679245283</v>
      </c>
    </row>
    <row r="513" spans="1:8" ht="18" customHeight="1">
      <c r="A513" s="2"/>
      <c r="B513" s="2"/>
      <c r="C513" s="2"/>
      <c r="D513" s="2">
        <v>4300</v>
      </c>
      <c r="E513" s="3" t="s">
        <v>292</v>
      </c>
      <c r="F513" s="11">
        <v>5500</v>
      </c>
      <c r="G513" s="77">
        <v>4138</v>
      </c>
      <c r="H513" s="60">
        <f t="shared" si="28"/>
        <v>0.7523636363636363</v>
      </c>
    </row>
    <row r="514" spans="1:8" ht="25.5">
      <c r="A514" s="14"/>
      <c r="B514" s="14"/>
      <c r="C514" s="23">
        <v>85217</v>
      </c>
      <c r="D514" s="14"/>
      <c r="E514" s="9" t="s">
        <v>395</v>
      </c>
      <c r="F514" s="27">
        <f>F515+F516+F517+F518+F519</f>
        <v>15000</v>
      </c>
      <c r="G514" s="151">
        <f>G515+G516+G517+G518+G519</f>
        <v>3175</v>
      </c>
      <c r="H514" s="65">
        <f t="shared" si="28"/>
        <v>0.21166666666666667</v>
      </c>
    </row>
    <row r="515" spans="1:8" ht="18" customHeight="1">
      <c r="A515" s="2"/>
      <c r="B515" s="2"/>
      <c r="C515" s="2"/>
      <c r="D515" s="2">
        <v>4110</v>
      </c>
      <c r="E515" s="3" t="s">
        <v>298</v>
      </c>
      <c r="F515" s="11">
        <v>1363</v>
      </c>
      <c r="G515" s="77">
        <v>248</v>
      </c>
      <c r="H515" s="60">
        <f t="shared" si="28"/>
        <v>0.18195157740278797</v>
      </c>
    </row>
    <row r="516" spans="1:8" ht="18" customHeight="1">
      <c r="A516" s="2"/>
      <c r="B516" s="2"/>
      <c r="C516" s="2"/>
      <c r="D516" s="2">
        <v>4120</v>
      </c>
      <c r="E516" s="3" t="s">
        <v>299</v>
      </c>
      <c r="F516" s="11">
        <v>219</v>
      </c>
      <c r="G516" s="77">
        <v>39</v>
      </c>
      <c r="H516" s="60">
        <f t="shared" si="28"/>
        <v>0.1780821917808219</v>
      </c>
    </row>
    <row r="517" spans="1:8" ht="18" customHeight="1">
      <c r="A517" s="2"/>
      <c r="B517" s="2"/>
      <c r="C517" s="2"/>
      <c r="D517" s="2">
        <v>4170</v>
      </c>
      <c r="E517" s="3" t="s">
        <v>300</v>
      </c>
      <c r="F517" s="11">
        <v>8910</v>
      </c>
      <c r="G517" s="77">
        <v>1620</v>
      </c>
      <c r="H517" s="60">
        <f t="shared" si="28"/>
        <v>0.18181818181818182</v>
      </c>
    </row>
    <row r="518" spans="1:8" ht="18" customHeight="1">
      <c r="A518" s="2"/>
      <c r="B518" s="2"/>
      <c r="C518" s="2"/>
      <c r="D518" s="2">
        <v>4210</v>
      </c>
      <c r="E518" s="3" t="s">
        <v>301</v>
      </c>
      <c r="F518" s="11">
        <v>53</v>
      </c>
      <c r="G518" s="77">
        <v>53</v>
      </c>
      <c r="H518" s="60">
        <f t="shared" si="28"/>
        <v>1</v>
      </c>
    </row>
    <row r="519" spans="1:8" ht="18" customHeight="1">
      <c r="A519" s="2"/>
      <c r="B519" s="2"/>
      <c r="C519" s="2"/>
      <c r="D519" s="2">
        <v>4300</v>
      </c>
      <c r="E519" s="3" t="s">
        <v>292</v>
      </c>
      <c r="F519" s="11">
        <v>4455</v>
      </c>
      <c r="G519" s="77">
        <v>1215</v>
      </c>
      <c r="H519" s="60">
        <f t="shared" si="28"/>
        <v>0.2727272727272727</v>
      </c>
    </row>
    <row r="520" spans="1:8" ht="18" customHeight="1">
      <c r="A520" s="2"/>
      <c r="B520" s="2"/>
      <c r="C520" s="14">
        <v>85218</v>
      </c>
      <c r="D520" s="14"/>
      <c r="E520" s="9" t="s">
        <v>93</v>
      </c>
      <c r="F520" s="85">
        <f>SUM(F521:F538)</f>
        <v>827641</v>
      </c>
      <c r="G520" s="85">
        <f>SUM(G521:G538)</f>
        <v>413230</v>
      </c>
      <c r="H520" s="63">
        <f t="shared" si="28"/>
        <v>0.4992865264045643</v>
      </c>
    </row>
    <row r="521" spans="1:8" ht="18" customHeight="1">
      <c r="A521" s="2"/>
      <c r="B521" s="2"/>
      <c r="C521" s="2"/>
      <c r="D521" s="2">
        <v>3020</v>
      </c>
      <c r="E521" s="3" t="s">
        <v>295</v>
      </c>
      <c r="F521" s="11">
        <v>1550</v>
      </c>
      <c r="G521" s="77">
        <v>171</v>
      </c>
      <c r="H521" s="60">
        <f aca="true" t="shared" si="29" ref="H521:H538">G521/F521</f>
        <v>0.11032258064516129</v>
      </c>
    </row>
    <row r="522" spans="1:8" ht="18" customHeight="1">
      <c r="A522" s="2"/>
      <c r="B522" s="2"/>
      <c r="C522" s="2"/>
      <c r="D522" s="2">
        <v>4010</v>
      </c>
      <c r="E522" s="3" t="s">
        <v>297</v>
      </c>
      <c r="F522" s="11">
        <v>509000</v>
      </c>
      <c r="G522" s="77">
        <v>243276</v>
      </c>
      <c r="H522" s="60">
        <f t="shared" si="29"/>
        <v>0.47794891944990175</v>
      </c>
    </row>
    <row r="523" spans="1:8" ht="18" customHeight="1">
      <c r="A523" s="2"/>
      <c r="B523" s="2"/>
      <c r="C523" s="2"/>
      <c r="D523" s="2">
        <v>4040</v>
      </c>
      <c r="E523" s="3" t="s">
        <v>296</v>
      </c>
      <c r="F523" s="11">
        <v>34944</v>
      </c>
      <c r="G523" s="77">
        <v>34944</v>
      </c>
      <c r="H523" s="60">
        <f t="shared" si="29"/>
        <v>1</v>
      </c>
    </row>
    <row r="524" spans="1:8" ht="18" customHeight="1">
      <c r="A524" s="2"/>
      <c r="B524" s="2"/>
      <c r="C524" s="2"/>
      <c r="D524" s="2">
        <v>4110</v>
      </c>
      <c r="E524" s="3" t="s">
        <v>298</v>
      </c>
      <c r="F524" s="11">
        <v>84930</v>
      </c>
      <c r="G524" s="77">
        <v>41824</v>
      </c>
      <c r="H524" s="60">
        <f t="shared" si="29"/>
        <v>0.49245260803014246</v>
      </c>
    </row>
    <row r="525" spans="1:8" ht="18" customHeight="1">
      <c r="A525" s="2"/>
      <c r="B525" s="2"/>
      <c r="C525" s="2"/>
      <c r="D525" s="2">
        <v>4120</v>
      </c>
      <c r="E525" s="3" t="s">
        <v>299</v>
      </c>
      <c r="F525" s="11">
        <v>12109</v>
      </c>
      <c r="G525" s="77">
        <v>5675</v>
      </c>
      <c r="H525" s="60">
        <f t="shared" si="29"/>
        <v>0.46865967462218183</v>
      </c>
    </row>
    <row r="526" spans="1:8" ht="18" customHeight="1">
      <c r="A526" s="2"/>
      <c r="B526" s="2"/>
      <c r="C526" s="2"/>
      <c r="D526" s="2">
        <v>4170</v>
      </c>
      <c r="E526" s="3" t="s">
        <v>300</v>
      </c>
      <c r="F526" s="11">
        <v>28480</v>
      </c>
      <c r="G526" s="77">
        <v>15200</v>
      </c>
      <c r="H526" s="60">
        <f t="shared" si="29"/>
        <v>0.5337078651685393</v>
      </c>
    </row>
    <row r="527" spans="1:8" ht="18" customHeight="1">
      <c r="A527" s="2"/>
      <c r="B527" s="2"/>
      <c r="C527" s="2"/>
      <c r="D527" s="2">
        <v>4210</v>
      </c>
      <c r="E527" s="3" t="s">
        <v>301</v>
      </c>
      <c r="F527" s="11">
        <v>13500</v>
      </c>
      <c r="G527" s="77">
        <v>6563</v>
      </c>
      <c r="H527" s="60">
        <f t="shared" si="29"/>
        <v>0.48614814814814816</v>
      </c>
    </row>
    <row r="528" spans="1:8" ht="18" customHeight="1">
      <c r="A528" s="2"/>
      <c r="B528" s="2"/>
      <c r="C528" s="2"/>
      <c r="D528" s="2">
        <v>4260</v>
      </c>
      <c r="E528" s="3" t="s">
        <v>304</v>
      </c>
      <c r="F528" s="11">
        <v>25000</v>
      </c>
      <c r="G528" s="77">
        <v>12406</v>
      </c>
      <c r="H528" s="60">
        <f t="shared" si="29"/>
        <v>0.49624</v>
      </c>
    </row>
    <row r="529" spans="1:8" ht="18" customHeight="1">
      <c r="A529" s="2"/>
      <c r="B529" s="2"/>
      <c r="C529" s="2"/>
      <c r="D529" s="2">
        <v>4270</v>
      </c>
      <c r="E529" s="3" t="s">
        <v>305</v>
      </c>
      <c r="F529" s="11">
        <v>3000</v>
      </c>
      <c r="G529" s="77">
        <v>1584</v>
      </c>
      <c r="H529" s="60">
        <f t="shared" si="29"/>
        <v>0.528</v>
      </c>
    </row>
    <row r="530" spans="1:8" ht="18" customHeight="1">
      <c r="A530" s="2"/>
      <c r="B530" s="2"/>
      <c r="C530" s="2"/>
      <c r="D530" s="2">
        <v>4280</v>
      </c>
      <c r="E530" s="3" t="s">
        <v>306</v>
      </c>
      <c r="F530" s="11">
        <v>300</v>
      </c>
      <c r="G530" s="77">
        <v>210</v>
      </c>
      <c r="H530" s="60">
        <f t="shared" si="29"/>
        <v>0.7</v>
      </c>
    </row>
    <row r="531" spans="1:8" ht="18" customHeight="1">
      <c r="A531" s="2"/>
      <c r="B531" s="2"/>
      <c r="C531" s="2"/>
      <c r="D531" s="2">
        <v>4300</v>
      </c>
      <c r="E531" s="3" t="s">
        <v>292</v>
      </c>
      <c r="F531" s="11">
        <v>64036</v>
      </c>
      <c r="G531" s="77">
        <v>28489</v>
      </c>
      <c r="H531" s="60">
        <f t="shared" si="29"/>
        <v>0.4448903741645325</v>
      </c>
    </row>
    <row r="532" spans="1:8" ht="18" customHeight="1">
      <c r="A532" s="2"/>
      <c r="B532" s="2"/>
      <c r="C532" s="2"/>
      <c r="D532" s="2">
        <v>4350</v>
      </c>
      <c r="E532" s="3" t="s">
        <v>307</v>
      </c>
      <c r="F532" s="11">
        <v>2455</v>
      </c>
      <c r="G532" s="77">
        <v>877</v>
      </c>
      <c r="H532" s="60">
        <f t="shared" si="29"/>
        <v>0.35723014256619146</v>
      </c>
    </row>
    <row r="533" spans="1:8" ht="18" customHeight="1">
      <c r="A533" s="2"/>
      <c r="B533" s="2"/>
      <c r="C533" s="2"/>
      <c r="D533" s="2">
        <v>4360</v>
      </c>
      <c r="E533" s="3" t="s">
        <v>308</v>
      </c>
      <c r="F533" s="11">
        <v>1547</v>
      </c>
      <c r="G533" s="77">
        <v>636</v>
      </c>
      <c r="H533" s="60">
        <f t="shared" si="29"/>
        <v>0.41111829347123463</v>
      </c>
    </row>
    <row r="534" spans="1:8" ht="18" customHeight="1">
      <c r="A534" s="2"/>
      <c r="B534" s="2"/>
      <c r="C534" s="2"/>
      <c r="D534" s="2">
        <v>4370</v>
      </c>
      <c r="E534" s="3" t="s">
        <v>334</v>
      </c>
      <c r="F534" s="11">
        <v>10000</v>
      </c>
      <c r="G534" s="77">
        <v>4749</v>
      </c>
      <c r="H534" s="60">
        <f t="shared" si="29"/>
        <v>0.4749</v>
      </c>
    </row>
    <row r="535" spans="1:8" ht="18" customHeight="1">
      <c r="A535" s="2"/>
      <c r="B535" s="2"/>
      <c r="C535" s="2"/>
      <c r="D535" s="2">
        <v>4410</v>
      </c>
      <c r="E535" s="3" t="s">
        <v>311</v>
      </c>
      <c r="F535" s="11">
        <v>8000</v>
      </c>
      <c r="G535" s="77">
        <v>2482</v>
      </c>
      <c r="H535" s="60">
        <f t="shared" si="29"/>
        <v>0.31025</v>
      </c>
    </row>
    <row r="536" spans="1:8" ht="18" customHeight="1">
      <c r="A536" s="2"/>
      <c r="B536" s="2"/>
      <c r="C536" s="2"/>
      <c r="D536" s="2">
        <v>4430</v>
      </c>
      <c r="E536" s="3" t="s">
        <v>312</v>
      </c>
      <c r="F536" s="11">
        <v>1500</v>
      </c>
      <c r="G536" s="77">
        <v>217</v>
      </c>
      <c r="H536" s="60">
        <f t="shared" si="29"/>
        <v>0.14466666666666667</v>
      </c>
    </row>
    <row r="537" spans="1:8" ht="18" customHeight="1">
      <c r="A537" s="2"/>
      <c r="B537" s="2"/>
      <c r="C537" s="2"/>
      <c r="D537" s="2">
        <v>4440</v>
      </c>
      <c r="E537" s="3" t="s">
        <v>313</v>
      </c>
      <c r="F537" s="11">
        <v>17290</v>
      </c>
      <c r="G537" s="77">
        <v>12580</v>
      </c>
      <c r="H537" s="60">
        <f t="shared" si="29"/>
        <v>0.7275882012724117</v>
      </c>
    </row>
    <row r="538" spans="1:8" ht="18" customHeight="1">
      <c r="A538" s="2"/>
      <c r="B538" s="2"/>
      <c r="C538" s="2"/>
      <c r="D538" s="2">
        <v>4700</v>
      </c>
      <c r="E538" s="3" t="s">
        <v>316</v>
      </c>
      <c r="F538" s="11">
        <v>10000</v>
      </c>
      <c r="G538" s="77">
        <v>1347</v>
      </c>
      <c r="H538" s="60">
        <f t="shared" si="29"/>
        <v>0.1347</v>
      </c>
    </row>
    <row r="539" spans="1:8" ht="43.5" customHeight="1">
      <c r="A539" s="2"/>
      <c r="B539" s="2"/>
      <c r="C539" s="23">
        <v>85220</v>
      </c>
      <c r="D539" s="23"/>
      <c r="E539" s="9" t="s">
        <v>173</v>
      </c>
      <c r="F539" s="132">
        <f>SUM(F540:F542)</f>
        <v>1890</v>
      </c>
      <c r="G539" s="132">
        <f>SUM(G540:G542)</f>
        <v>160</v>
      </c>
      <c r="H539" s="65">
        <f aca="true" t="shared" si="30" ref="H539:H547">G539/F539</f>
        <v>0.08465608465608465</v>
      </c>
    </row>
    <row r="540" spans="1:8" ht="18" customHeight="1">
      <c r="A540" s="2"/>
      <c r="B540" s="2"/>
      <c r="C540" s="17"/>
      <c r="D540" s="2">
        <v>4210</v>
      </c>
      <c r="E540" s="3" t="s">
        <v>301</v>
      </c>
      <c r="F540" s="11">
        <v>1143</v>
      </c>
      <c r="G540" s="77">
        <v>0</v>
      </c>
      <c r="H540" s="60">
        <f t="shared" si="30"/>
        <v>0</v>
      </c>
    </row>
    <row r="541" spans="1:8" ht="18" customHeight="1">
      <c r="A541" s="2"/>
      <c r="B541" s="2"/>
      <c r="C541" s="17"/>
      <c r="D541" s="2">
        <v>4270</v>
      </c>
      <c r="E541" s="3" t="s">
        <v>305</v>
      </c>
      <c r="F541" s="11">
        <v>427</v>
      </c>
      <c r="G541" s="77">
        <v>0</v>
      </c>
      <c r="H541" s="60">
        <f t="shared" si="30"/>
        <v>0</v>
      </c>
    </row>
    <row r="542" spans="1:8" ht="18" customHeight="1">
      <c r="A542" s="2"/>
      <c r="B542" s="2"/>
      <c r="C542" s="17"/>
      <c r="D542" s="2">
        <v>4300</v>
      </c>
      <c r="E542" s="3" t="s">
        <v>292</v>
      </c>
      <c r="F542" s="11">
        <v>320</v>
      </c>
      <c r="G542" s="77">
        <v>160</v>
      </c>
      <c r="H542" s="60">
        <f t="shared" si="30"/>
        <v>0.5</v>
      </c>
    </row>
    <row r="543" spans="1:8" ht="18" customHeight="1">
      <c r="A543" s="2"/>
      <c r="B543" s="2"/>
      <c r="C543" s="14">
        <v>85226</v>
      </c>
      <c r="D543" s="14"/>
      <c r="E543" s="9" t="s">
        <v>111</v>
      </c>
      <c r="F543" s="85">
        <f>F544</f>
        <v>34448</v>
      </c>
      <c r="G543" s="134">
        <f>G544</f>
        <v>3000</v>
      </c>
      <c r="H543" s="63">
        <f t="shared" si="30"/>
        <v>0.08708778448676266</v>
      </c>
    </row>
    <row r="544" spans="1:8" ht="25.5">
      <c r="A544" s="2"/>
      <c r="B544" s="2"/>
      <c r="C544" s="2"/>
      <c r="D544" s="17">
        <v>2310</v>
      </c>
      <c r="E544" s="3" t="s">
        <v>294</v>
      </c>
      <c r="F544" s="11">
        <v>34448</v>
      </c>
      <c r="G544" s="77">
        <v>3000</v>
      </c>
      <c r="H544" s="60">
        <f t="shared" si="30"/>
        <v>0.08708778448676266</v>
      </c>
    </row>
    <row r="545" spans="1:8" ht="25.5">
      <c r="A545" s="2"/>
      <c r="B545" s="2"/>
      <c r="C545" s="23">
        <v>85233</v>
      </c>
      <c r="D545" s="23"/>
      <c r="E545" s="131" t="s">
        <v>109</v>
      </c>
      <c r="F545" s="132">
        <f>F546</f>
        <v>5106</v>
      </c>
      <c r="G545" s="135">
        <f>G546</f>
        <v>0</v>
      </c>
      <c r="H545" s="65">
        <f t="shared" si="30"/>
        <v>0</v>
      </c>
    </row>
    <row r="546" spans="1:8" ht="18" customHeight="1">
      <c r="A546" s="2"/>
      <c r="B546" s="2"/>
      <c r="C546" s="2"/>
      <c r="D546" s="2">
        <v>4300</v>
      </c>
      <c r="E546" s="3" t="s">
        <v>292</v>
      </c>
      <c r="F546" s="11">
        <v>5106</v>
      </c>
      <c r="G546" s="77">
        <v>0</v>
      </c>
      <c r="H546" s="60">
        <f t="shared" si="30"/>
        <v>0</v>
      </c>
    </row>
    <row r="547" spans="1:8" ht="18" customHeight="1">
      <c r="A547" s="2"/>
      <c r="B547" s="2"/>
      <c r="C547" s="14">
        <v>85295</v>
      </c>
      <c r="D547" s="14"/>
      <c r="E547" s="9" t="s">
        <v>58</v>
      </c>
      <c r="F547" s="85">
        <f>SUM(F548:F548)</f>
        <v>6964</v>
      </c>
      <c r="G547" s="85">
        <f>SUM(G548:G548)</f>
        <v>5223</v>
      </c>
      <c r="H547" s="63">
        <f t="shared" si="30"/>
        <v>0.75</v>
      </c>
    </row>
    <row r="548" spans="1:8" ht="18" customHeight="1">
      <c r="A548" s="15"/>
      <c r="B548" s="15"/>
      <c r="C548" s="15"/>
      <c r="D548" s="15">
        <v>4440</v>
      </c>
      <c r="E548" s="6" t="s">
        <v>313</v>
      </c>
      <c r="F548" s="12">
        <v>6964</v>
      </c>
      <c r="G548" s="133">
        <v>5223</v>
      </c>
      <c r="H548" s="61">
        <f>G548/F548</f>
        <v>0.75</v>
      </c>
    </row>
    <row r="549" spans="1:8" s="8" customFormat="1" ht="30.75" customHeight="1">
      <c r="A549" s="23" t="s">
        <v>85</v>
      </c>
      <c r="B549" s="23">
        <v>853</v>
      </c>
      <c r="C549" s="14"/>
      <c r="D549" s="14"/>
      <c r="E549" s="9" t="s">
        <v>69</v>
      </c>
      <c r="F549" s="27">
        <f>F550+F552+F566+F584</f>
        <v>4561056</v>
      </c>
      <c r="G549" s="27">
        <f>G550+G552+G566+G584</f>
        <v>2062434</v>
      </c>
      <c r="H549" s="65">
        <f>G549/F549</f>
        <v>0.45218344172928376</v>
      </c>
    </row>
    <row r="550" spans="1:8" s="8" customFormat="1" ht="30.75" customHeight="1">
      <c r="A550" s="43"/>
      <c r="B550" s="43"/>
      <c r="C550" s="23">
        <v>85311</v>
      </c>
      <c r="D550" s="23"/>
      <c r="E550" s="9" t="s">
        <v>174</v>
      </c>
      <c r="F550" s="27">
        <f>F551</f>
        <v>82200</v>
      </c>
      <c r="G550" s="135">
        <f>G551</f>
        <v>82200</v>
      </c>
      <c r="H550" s="65">
        <f>G550/F550</f>
        <v>1</v>
      </c>
    </row>
    <row r="551" spans="1:8" s="8" customFormat="1" ht="25.5">
      <c r="A551" s="43"/>
      <c r="B551" s="43"/>
      <c r="C551" s="43"/>
      <c r="D551" s="43">
        <v>2820</v>
      </c>
      <c r="E551" s="40" t="s">
        <v>335</v>
      </c>
      <c r="F551" s="19">
        <v>82200</v>
      </c>
      <c r="G551" s="145">
        <v>82200</v>
      </c>
      <c r="H551" s="62">
        <f>G551/F551</f>
        <v>1</v>
      </c>
    </row>
    <row r="552" spans="1:8" ht="30.75" customHeight="1">
      <c r="A552" s="2"/>
      <c r="B552" s="2"/>
      <c r="C552" s="23">
        <v>85321</v>
      </c>
      <c r="D552" s="23"/>
      <c r="E552" s="9" t="s">
        <v>70</v>
      </c>
      <c r="F552" s="132">
        <f>SUM(F553:F565)</f>
        <v>474775</v>
      </c>
      <c r="G552" s="132">
        <f>SUM(G553:G565)</f>
        <v>209756</v>
      </c>
      <c r="H552" s="65">
        <f>G552/F552</f>
        <v>0.4418008530356485</v>
      </c>
    </row>
    <row r="553" spans="1:8" ht="18" customHeight="1">
      <c r="A553" s="2"/>
      <c r="B553" s="2"/>
      <c r="C553" s="17"/>
      <c r="D553" s="17">
        <v>3020</v>
      </c>
      <c r="E553" s="3" t="s">
        <v>295</v>
      </c>
      <c r="F553" s="11">
        <v>400</v>
      </c>
      <c r="G553" s="77">
        <v>100</v>
      </c>
      <c r="H553" s="60">
        <f aca="true" t="shared" si="31" ref="H553:H565">G553/F553</f>
        <v>0.25</v>
      </c>
    </row>
    <row r="554" spans="1:8" ht="18" customHeight="1">
      <c r="A554" s="2"/>
      <c r="B554" s="2"/>
      <c r="C554" s="17"/>
      <c r="D554" s="17">
        <v>4010</v>
      </c>
      <c r="E554" s="3" t="s">
        <v>297</v>
      </c>
      <c r="F554" s="11">
        <v>177874</v>
      </c>
      <c r="G554" s="77">
        <v>79372</v>
      </c>
      <c r="H554" s="60">
        <f t="shared" si="31"/>
        <v>0.4462259801882231</v>
      </c>
    </row>
    <row r="555" spans="1:8" ht="18" customHeight="1">
      <c r="A555" s="2"/>
      <c r="B555" s="2"/>
      <c r="C555" s="17"/>
      <c r="D555" s="17">
        <v>4040</v>
      </c>
      <c r="E555" s="3" t="s">
        <v>296</v>
      </c>
      <c r="F555" s="11">
        <v>12172</v>
      </c>
      <c r="G555" s="77">
        <v>12172</v>
      </c>
      <c r="H555" s="60">
        <f t="shared" si="31"/>
        <v>1</v>
      </c>
    </row>
    <row r="556" spans="1:8" ht="18" customHeight="1">
      <c r="A556" s="2"/>
      <c r="B556" s="2"/>
      <c r="C556" s="17"/>
      <c r="D556" s="17">
        <v>4110</v>
      </c>
      <c r="E556" s="3" t="s">
        <v>298</v>
      </c>
      <c r="F556" s="11">
        <v>29158</v>
      </c>
      <c r="G556" s="77">
        <v>11783</v>
      </c>
      <c r="H556" s="60">
        <f t="shared" si="31"/>
        <v>0.4041086494272584</v>
      </c>
    </row>
    <row r="557" spans="1:8" ht="18" customHeight="1">
      <c r="A557" s="2"/>
      <c r="B557" s="2"/>
      <c r="C557" s="17"/>
      <c r="D557" s="17">
        <v>4120</v>
      </c>
      <c r="E557" s="3" t="s">
        <v>299</v>
      </c>
      <c r="F557" s="11">
        <v>4713</v>
      </c>
      <c r="G557" s="77">
        <v>1908</v>
      </c>
      <c r="H557" s="60">
        <f t="shared" si="31"/>
        <v>0.4048376830044558</v>
      </c>
    </row>
    <row r="558" spans="1:8" ht="18" customHeight="1">
      <c r="A558" s="2"/>
      <c r="B558" s="2"/>
      <c r="C558" s="17"/>
      <c r="D558" s="17">
        <v>4170</v>
      </c>
      <c r="E558" s="3" t="s">
        <v>300</v>
      </c>
      <c r="F558" s="11">
        <v>189275</v>
      </c>
      <c r="G558" s="77">
        <v>69196</v>
      </c>
      <c r="H558" s="60">
        <f t="shared" si="31"/>
        <v>0.36558446704530445</v>
      </c>
    </row>
    <row r="559" spans="1:8" ht="18" customHeight="1">
      <c r="A559" s="2"/>
      <c r="B559" s="2"/>
      <c r="C559" s="17"/>
      <c r="D559" s="17">
        <v>4210</v>
      </c>
      <c r="E559" s="3" t="s">
        <v>301</v>
      </c>
      <c r="F559" s="11">
        <v>2500</v>
      </c>
      <c r="G559" s="77">
        <v>1744</v>
      </c>
      <c r="H559" s="60">
        <f t="shared" si="31"/>
        <v>0.6976</v>
      </c>
    </row>
    <row r="560" spans="1:8" ht="18" customHeight="1">
      <c r="A560" s="2"/>
      <c r="B560" s="2"/>
      <c r="C560" s="17"/>
      <c r="D560" s="17">
        <v>4260</v>
      </c>
      <c r="E560" s="3" t="s">
        <v>304</v>
      </c>
      <c r="F560" s="11">
        <v>11200</v>
      </c>
      <c r="G560" s="77">
        <v>6756</v>
      </c>
      <c r="H560" s="60">
        <f t="shared" si="31"/>
        <v>0.6032142857142857</v>
      </c>
    </row>
    <row r="561" spans="1:8" ht="18" customHeight="1">
      <c r="A561" s="2"/>
      <c r="B561" s="2"/>
      <c r="C561" s="17"/>
      <c r="D561" s="17">
        <v>4270</v>
      </c>
      <c r="E561" s="3" t="s">
        <v>305</v>
      </c>
      <c r="F561" s="11">
        <v>3000</v>
      </c>
      <c r="G561" s="77">
        <v>1883</v>
      </c>
      <c r="H561" s="60">
        <f t="shared" si="31"/>
        <v>0.6276666666666667</v>
      </c>
    </row>
    <row r="562" spans="1:8" ht="18" customHeight="1">
      <c r="A562" s="2"/>
      <c r="B562" s="2"/>
      <c r="C562" s="17"/>
      <c r="D562" s="17">
        <v>4300</v>
      </c>
      <c r="E562" s="3" t="s">
        <v>292</v>
      </c>
      <c r="F562" s="11">
        <v>36870</v>
      </c>
      <c r="G562" s="77">
        <v>19744</v>
      </c>
      <c r="H562" s="60">
        <f t="shared" si="31"/>
        <v>0.5355031190669921</v>
      </c>
    </row>
    <row r="563" spans="1:8" ht="18" customHeight="1">
      <c r="A563" s="2"/>
      <c r="B563" s="2"/>
      <c r="C563" s="17"/>
      <c r="D563" s="17">
        <v>4350</v>
      </c>
      <c r="E563" s="3" t="s">
        <v>307</v>
      </c>
      <c r="F563" s="11">
        <v>1100</v>
      </c>
      <c r="G563" s="77">
        <v>613</v>
      </c>
      <c r="H563" s="60">
        <f t="shared" si="31"/>
        <v>0.5572727272727273</v>
      </c>
    </row>
    <row r="564" spans="1:8" ht="18" customHeight="1">
      <c r="A564" s="2"/>
      <c r="B564" s="2"/>
      <c r="C564" s="17"/>
      <c r="D564" s="17">
        <v>4370</v>
      </c>
      <c r="E564" s="3" t="s">
        <v>309</v>
      </c>
      <c r="F564" s="11">
        <v>1033</v>
      </c>
      <c r="G564" s="77">
        <v>375</v>
      </c>
      <c r="H564" s="60">
        <f t="shared" si="31"/>
        <v>0.36302032913843174</v>
      </c>
    </row>
    <row r="565" spans="1:8" ht="18" customHeight="1">
      <c r="A565" s="2"/>
      <c r="B565" s="2"/>
      <c r="C565" s="17"/>
      <c r="D565" s="17">
        <v>4440</v>
      </c>
      <c r="E565" s="3" t="s">
        <v>313</v>
      </c>
      <c r="F565" s="11">
        <v>5480</v>
      </c>
      <c r="G565" s="77">
        <v>4110</v>
      </c>
      <c r="H565" s="60">
        <f t="shared" si="31"/>
        <v>0.75</v>
      </c>
    </row>
    <row r="566" spans="1:8" ht="30.75" customHeight="1">
      <c r="A566" s="2"/>
      <c r="B566" s="2"/>
      <c r="C566" s="23">
        <v>85333</v>
      </c>
      <c r="D566" s="23"/>
      <c r="E566" s="131" t="s">
        <v>72</v>
      </c>
      <c r="F566" s="132">
        <f>SUM(F567:F583)</f>
        <v>2937667</v>
      </c>
      <c r="G566" s="132">
        <f>SUM(G567:G583)</f>
        <v>1378459</v>
      </c>
      <c r="H566" s="65">
        <f>G566/F566</f>
        <v>0.4692359617342606</v>
      </c>
    </row>
    <row r="567" spans="1:8" ht="18" customHeight="1">
      <c r="A567" s="2"/>
      <c r="B567" s="2"/>
      <c r="C567" s="17"/>
      <c r="D567" s="17">
        <v>3020</v>
      </c>
      <c r="E567" s="110" t="s">
        <v>295</v>
      </c>
      <c r="F567" s="11">
        <v>5400</v>
      </c>
      <c r="G567" s="77">
        <v>2460</v>
      </c>
      <c r="H567" s="60">
        <f aca="true" t="shared" si="32" ref="H567:H583">G567/F567</f>
        <v>0.45555555555555555</v>
      </c>
    </row>
    <row r="568" spans="1:8" ht="18" customHeight="1">
      <c r="A568" s="2"/>
      <c r="B568" s="2"/>
      <c r="C568" s="17"/>
      <c r="D568" s="17">
        <v>4010</v>
      </c>
      <c r="E568" s="110" t="s">
        <v>297</v>
      </c>
      <c r="F568" s="11">
        <v>2107243</v>
      </c>
      <c r="G568" s="77">
        <v>931717</v>
      </c>
      <c r="H568" s="60">
        <f t="shared" si="32"/>
        <v>0.44214976630602165</v>
      </c>
    </row>
    <row r="569" spans="1:8" ht="18" customHeight="1">
      <c r="A569" s="2"/>
      <c r="B569" s="2"/>
      <c r="C569" s="17"/>
      <c r="D569" s="17">
        <v>4040</v>
      </c>
      <c r="E569" s="110" t="s">
        <v>296</v>
      </c>
      <c r="F569" s="11">
        <v>159642</v>
      </c>
      <c r="G569" s="77">
        <v>150070</v>
      </c>
      <c r="H569" s="60">
        <f t="shared" si="32"/>
        <v>0.9400408413825936</v>
      </c>
    </row>
    <row r="570" spans="1:8" ht="18" customHeight="1">
      <c r="A570" s="2"/>
      <c r="B570" s="2"/>
      <c r="C570" s="17"/>
      <c r="D570" s="17">
        <v>4110</v>
      </c>
      <c r="E570" s="110" t="s">
        <v>298</v>
      </c>
      <c r="F570" s="11">
        <v>344641</v>
      </c>
      <c r="G570" s="77">
        <v>146353</v>
      </c>
      <c r="H570" s="60">
        <f t="shared" si="32"/>
        <v>0.42465347999802694</v>
      </c>
    </row>
    <row r="571" spans="1:8" ht="18" customHeight="1">
      <c r="A571" s="2"/>
      <c r="B571" s="2"/>
      <c r="C571" s="17"/>
      <c r="D571" s="17">
        <v>4120</v>
      </c>
      <c r="E571" s="110" t="s">
        <v>299</v>
      </c>
      <c r="F571" s="11">
        <v>55587</v>
      </c>
      <c r="G571" s="77">
        <v>19050</v>
      </c>
      <c r="H571" s="60">
        <f t="shared" si="32"/>
        <v>0.3427060283879324</v>
      </c>
    </row>
    <row r="572" spans="1:8" ht="18" customHeight="1">
      <c r="A572" s="2"/>
      <c r="B572" s="2"/>
      <c r="C572" s="17"/>
      <c r="D572" s="17">
        <v>4210</v>
      </c>
      <c r="E572" s="110" t="s">
        <v>301</v>
      </c>
      <c r="F572" s="11">
        <v>40000</v>
      </c>
      <c r="G572" s="77">
        <v>7654</v>
      </c>
      <c r="H572" s="60">
        <f t="shared" si="32"/>
        <v>0.19135</v>
      </c>
    </row>
    <row r="573" spans="1:8" ht="18" customHeight="1">
      <c r="A573" s="2"/>
      <c r="B573" s="2"/>
      <c r="C573" s="17"/>
      <c r="D573" s="17">
        <v>4260</v>
      </c>
      <c r="E573" s="110" t="s">
        <v>304</v>
      </c>
      <c r="F573" s="11">
        <v>40000</v>
      </c>
      <c r="G573" s="77">
        <v>19815</v>
      </c>
      <c r="H573" s="60">
        <f t="shared" si="32"/>
        <v>0.495375</v>
      </c>
    </row>
    <row r="574" spans="1:8" ht="18" customHeight="1">
      <c r="A574" s="2"/>
      <c r="B574" s="2"/>
      <c r="C574" s="17"/>
      <c r="D574" s="17">
        <v>4270</v>
      </c>
      <c r="E574" s="110" t="s">
        <v>305</v>
      </c>
      <c r="F574" s="11">
        <v>14493</v>
      </c>
      <c r="G574" s="77">
        <v>2033</v>
      </c>
      <c r="H574" s="60">
        <f t="shared" si="32"/>
        <v>0.14027461533153937</v>
      </c>
    </row>
    <row r="575" spans="1:8" ht="18" customHeight="1">
      <c r="A575" s="2"/>
      <c r="B575" s="2"/>
      <c r="C575" s="17"/>
      <c r="D575" s="17">
        <v>4280</v>
      </c>
      <c r="E575" s="110" t="s">
        <v>306</v>
      </c>
      <c r="F575" s="11">
        <v>3000</v>
      </c>
      <c r="G575" s="77">
        <v>1900</v>
      </c>
      <c r="H575" s="60">
        <f t="shared" si="32"/>
        <v>0.6333333333333333</v>
      </c>
    </row>
    <row r="576" spans="1:8" ht="18" customHeight="1">
      <c r="A576" s="2"/>
      <c r="B576" s="2"/>
      <c r="C576" s="17"/>
      <c r="D576" s="17">
        <v>4300</v>
      </c>
      <c r="E576" s="110" t="s">
        <v>292</v>
      </c>
      <c r="F576" s="11">
        <v>46400</v>
      </c>
      <c r="G576" s="77">
        <v>16653</v>
      </c>
      <c r="H576" s="60">
        <f t="shared" si="32"/>
        <v>0.35890086206896554</v>
      </c>
    </row>
    <row r="577" spans="1:8" ht="18" customHeight="1">
      <c r="A577" s="2"/>
      <c r="B577" s="2"/>
      <c r="C577" s="17"/>
      <c r="D577" s="17">
        <v>4360</v>
      </c>
      <c r="E577" s="110" t="s">
        <v>308</v>
      </c>
      <c r="F577" s="11">
        <v>1181</v>
      </c>
      <c r="G577" s="77">
        <v>591</v>
      </c>
      <c r="H577" s="60">
        <f t="shared" si="32"/>
        <v>0.5004233700254022</v>
      </c>
    </row>
    <row r="578" spans="1:8" ht="18" customHeight="1">
      <c r="A578" s="2"/>
      <c r="B578" s="2"/>
      <c r="C578" s="17"/>
      <c r="D578" s="17">
        <v>4370</v>
      </c>
      <c r="E578" s="110" t="s">
        <v>309</v>
      </c>
      <c r="F578" s="11">
        <v>6000</v>
      </c>
      <c r="G578" s="77">
        <v>3200</v>
      </c>
      <c r="H578" s="60">
        <f t="shared" si="32"/>
        <v>0.5333333333333333</v>
      </c>
    </row>
    <row r="579" spans="1:8" ht="18" customHeight="1">
      <c r="A579" s="2"/>
      <c r="B579" s="2"/>
      <c r="C579" s="17"/>
      <c r="D579" s="17">
        <v>4410</v>
      </c>
      <c r="E579" s="110" t="s">
        <v>311</v>
      </c>
      <c r="F579" s="11">
        <v>4650</v>
      </c>
      <c r="G579" s="77">
        <v>2205</v>
      </c>
      <c r="H579" s="60">
        <f t="shared" si="32"/>
        <v>0.47419354838709676</v>
      </c>
    </row>
    <row r="580" spans="1:8" ht="18" customHeight="1">
      <c r="A580" s="2"/>
      <c r="B580" s="2"/>
      <c r="C580" s="17"/>
      <c r="D580" s="17">
        <v>4430</v>
      </c>
      <c r="E580" s="110" t="s">
        <v>312</v>
      </c>
      <c r="F580" s="11">
        <v>3200</v>
      </c>
      <c r="G580" s="77">
        <v>713</v>
      </c>
      <c r="H580" s="60">
        <f t="shared" si="32"/>
        <v>0.2228125</v>
      </c>
    </row>
    <row r="581" spans="1:8" ht="18" customHeight="1">
      <c r="A581" s="2"/>
      <c r="B581" s="2"/>
      <c r="C581" s="17"/>
      <c r="D581" s="17">
        <v>4440</v>
      </c>
      <c r="E581" s="110" t="s">
        <v>313</v>
      </c>
      <c r="F581" s="11">
        <v>89465</v>
      </c>
      <c r="G581" s="77">
        <v>67195</v>
      </c>
      <c r="H581" s="60">
        <f t="shared" si="32"/>
        <v>0.7510758397138546</v>
      </c>
    </row>
    <row r="582" spans="1:8" ht="18" customHeight="1">
      <c r="A582" s="2"/>
      <c r="B582" s="2"/>
      <c r="C582" s="17"/>
      <c r="D582" s="17">
        <v>4480</v>
      </c>
      <c r="E582" s="110" t="s">
        <v>314</v>
      </c>
      <c r="F582" s="11">
        <v>7931</v>
      </c>
      <c r="G582" s="77">
        <v>3966</v>
      </c>
      <c r="H582" s="60">
        <f t="shared" si="32"/>
        <v>0.5000630437523641</v>
      </c>
    </row>
    <row r="583" spans="1:8" ht="18" customHeight="1">
      <c r="A583" s="2"/>
      <c r="B583" s="2"/>
      <c r="C583" s="17"/>
      <c r="D583" s="17">
        <v>4700</v>
      </c>
      <c r="E583" s="110" t="s">
        <v>316</v>
      </c>
      <c r="F583" s="11">
        <v>8834</v>
      </c>
      <c r="G583" s="77">
        <v>2884</v>
      </c>
      <c r="H583" s="60">
        <f t="shared" si="32"/>
        <v>0.3264659270998415</v>
      </c>
    </row>
    <row r="584" spans="1:8" ht="18" customHeight="1">
      <c r="A584" s="2"/>
      <c r="B584" s="2"/>
      <c r="C584" s="14">
        <v>85395</v>
      </c>
      <c r="D584" s="14"/>
      <c r="E584" s="9" t="s">
        <v>58</v>
      </c>
      <c r="F584" s="85">
        <f>SUM(F585:F607)</f>
        <v>1066414</v>
      </c>
      <c r="G584" s="85">
        <f>SUM(G585:G607)</f>
        <v>392019</v>
      </c>
      <c r="H584" s="63">
        <f>G584/F584</f>
        <v>0.3676048889080601</v>
      </c>
    </row>
    <row r="585" spans="1:8" ht="18" customHeight="1">
      <c r="A585" s="2"/>
      <c r="B585" s="2"/>
      <c r="C585" s="2"/>
      <c r="D585" s="2">
        <v>3119</v>
      </c>
      <c r="E585" s="3" t="s">
        <v>333</v>
      </c>
      <c r="F585" s="11">
        <v>61204</v>
      </c>
      <c r="G585" s="77">
        <v>0</v>
      </c>
      <c r="H585" s="60">
        <f aca="true" t="shared" si="33" ref="H585:H607">G585/F585</f>
        <v>0</v>
      </c>
    </row>
    <row r="586" spans="1:8" ht="18" customHeight="1">
      <c r="A586" s="2"/>
      <c r="B586" s="2"/>
      <c r="C586" s="2"/>
      <c r="D586" s="2">
        <v>4017</v>
      </c>
      <c r="E586" s="3" t="s">
        <v>297</v>
      </c>
      <c r="F586" s="11">
        <v>74489</v>
      </c>
      <c r="G586" s="77">
        <v>3023</v>
      </c>
      <c r="H586" s="60">
        <f t="shared" si="33"/>
        <v>0.04058317335445502</v>
      </c>
    </row>
    <row r="587" spans="1:8" ht="18" customHeight="1">
      <c r="A587" s="2"/>
      <c r="B587" s="2"/>
      <c r="C587" s="2"/>
      <c r="D587" s="2">
        <v>4019</v>
      </c>
      <c r="E587" s="3" t="s">
        <v>297</v>
      </c>
      <c r="F587" s="11">
        <v>8273</v>
      </c>
      <c r="G587" s="77">
        <v>310</v>
      </c>
      <c r="H587" s="60">
        <f t="shared" si="33"/>
        <v>0.03747129215520367</v>
      </c>
    </row>
    <row r="588" spans="1:8" ht="18" customHeight="1">
      <c r="A588" s="2"/>
      <c r="B588" s="2"/>
      <c r="C588" s="2"/>
      <c r="D588" s="2">
        <v>4047</v>
      </c>
      <c r="E588" s="3" t="s">
        <v>296</v>
      </c>
      <c r="F588" s="11">
        <v>5702</v>
      </c>
      <c r="G588" s="77">
        <v>0</v>
      </c>
      <c r="H588" s="60">
        <f t="shared" si="33"/>
        <v>0</v>
      </c>
    </row>
    <row r="589" spans="1:8" ht="18" customHeight="1">
      <c r="A589" s="2"/>
      <c r="B589" s="2"/>
      <c r="C589" s="2"/>
      <c r="D589" s="2">
        <v>4049</v>
      </c>
      <c r="E589" s="3" t="s">
        <v>296</v>
      </c>
      <c r="F589" s="11">
        <v>669</v>
      </c>
      <c r="G589" s="77">
        <v>0</v>
      </c>
      <c r="H589" s="60">
        <f t="shared" si="33"/>
        <v>0</v>
      </c>
    </row>
    <row r="590" spans="1:8" ht="18" customHeight="1">
      <c r="A590" s="2"/>
      <c r="B590" s="2"/>
      <c r="C590" s="2"/>
      <c r="D590" s="2">
        <v>4117</v>
      </c>
      <c r="E590" s="3" t="s">
        <v>298</v>
      </c>
      <c r="F590" s="11">
        <v>54427</v>
      </c>
      <c r="G590" s="77">
        <v>31647</v>
      </c>
      <c r="H590" s="60">
        <f t="shared" si="33"/>
        <v>0.5814577323754754</v>
      </c>
    </row>
    <row r="591" spans="1:8" ht="18" customHeight="1">
      <c r="A591" s="2"/>
      <c r="B591" s="2"/>
      <c r="C591" s="2"/>
      <c r="D591" s="2">
        <v>4119</v>
      </c>
      <c r="E591" s="3" t="s">
        <v>298</v>
      </c>
      <c r="F591" s="11">
        <v>3788</v>
      </c>
      <c r="G591" s="77">
        <v>1619</v>
      </c>
      <c r="H591" s="60">
        <f t="shared" si="33"/>
        <v>0.42740232312565996</v>
      </c>
    </row>
    <row r="592" spans="1:8" ht="18" customHeight="1">
      <c r="A592" s="2"/>
      <c r="B592" s="2"/>
      <c r="C592" s="2"/>
      <c r="D592" s="2">
        <v>4127</v>
      </c>
      <c r="E592" s="3" t="s">
        <v>299</v>
      </c>
      <c r="F592" s="11">
        <v>8105</v>
      </c>
      <c r="G592" s="77">
        <v>4387</v>
      </c>
      <c r="H592" s="60">
        <f t="shared" si="33"/>
        <v>0.5412708204811845</v>
      </c>
    </row>
    <row r="593" spans="1:8" ht="18" customHeight="1">
      <c r="A593" s="2"/>
      <c r="B593" s="2"/>
      <c r="C593" s="2"/>
      <c r="D593" s="2">
        <v>4129</v>
      </c>
      <c r="E593" s="3" t="s">
        <v>299</v>
      </c>
      <c r="F593" s="11">
        <v>522</v>
      </c>
      <c r="G593" s="77">
        <v>204</v>
      </c>
      <c r="H593" s="60">
        <f t="shared" si="33"/>
        <v>0.39080459770114945</v>
      </c>
    </row>
    <row r="594" spans="1:8" ht="18" customHeight="1">
      <c r="A594" s="2"/>
      <c r="B594" s="2"/>
      <c r="C594" s="2"/>
      <c r="D594" s="2">
        <v>4177</v>
      </c>
      <c r="E594" s="3" t="s">
        <v>300</v>
      </c>
      <c r="F594" s="11">
        <v>322818</v>
      </c>
      <c r="G594" s="77">
        <v>234193</v>
      </c>
      <c r="H594" s="60">
        <f t="shared" si="33"/>
        <v>0.7254645032185318</v>
      </c>
    </row>
    <row r="595" spans="1:8" ht="18" customHeight="1">
      <c r="A595" s="2"/>
      <c r="B595" s="2"/>
      <c r="C595" s="2"/>
      <c r="D595" s="2">
        <v>4179</v>
      </c>
      <c r="E595" s="3" t="s">
        <v>300</v>
      </c>
      <c r="F595" s="11">
        <v>20203</v>
      </c>
      <c r="G595" s="77">
        <v>11538</v>
      </c>
      <c r="H595" s="60">
        <f t="shared" si="33"/>
        <v>0.5711033014898778</v>
      </c>
    </row>
    <row r="596" spans="1:8" ht="18" customHeight="1">
      <c r="A596" s="2"/>
      <c r="B596" s="2"/>
      <c r="C596" s="2"/>
      <c r="D596" s="2">
        <v>4217</v>
      </c>
      <c r="E596" s="3" t="s">
        <v>301</v>
      </c>
      <c r="F596" s="11">
        <v>21752</v>
      </c>
      <c r="G596" s="77">
        <v>10271</v>
      </c>
      <c r="H596" s="60">
        <f t="shared" si="33"/>
        <v>0.4721864656123575</v>
      </c>
    </row>
    <row r="597" spans="1:8" ht="18" customHeight="1">
      <c r="A597" s="2"/>
      <c r="B597" s="2"/>
      <c r="C597" s="2"/>
      <c r="D597" s="2">
        <v>4219</v>
      </c>
      <c r="E597" s="3" t="s">
        <v>301</v>
      </c>
      <c r="F597" s="11">
        <v>1350</v>
      </c>
      <c r="G597" s="77">
        <v>89</v>
      </c>
      <c r="H597" s="60">
        <f t="shared" si="33"/>
        <v>0.06592592592592593</v>
      </c>
    </row>
    <row r="598" spans="1:8" ht="18" customHeight="1">
      <c r="A598" s="2"/>
      <c r="B598" s="2"/>
      <c r="C598" s="2"/>
      <c r="D598" s="2">
        <v>4287</v>
      </c>
      <c r="E598" s="3" t="s">
        <v>306</v>
      </c>
      <c r="F598" s="11">
        <v>31</v>
      </c>
      <c r="G598" s="77">
        <v>0</v>
      </c>
      <c r="H598" s="60">
        <f t="shared" si="33"/>
        <v>0</v>
      </c>
    </row>
    <row r="599" spans="1:8" ht="18" customHeight="1">
      <c r="A599" s="2"/>
      <c r="B599" s="2"/>
      <c r="C599" s="2"/>
      <c r="D599" s="2">
        <v>4289</v>
      </c>
      <c r="E599" s="3" t="s">
        <v>306</v>
      </c>
      <c r="F599" s="11">
        <v>4</v>
      </c>
      <c r="G599" s="77">
        <v>0</v>
      </c>
      <c r="H599" s="60">
        <f t="shared" si="33"/>
        <v>0</v>
      </c>
    </row>
    <row r="600" spans="1:8" ht="18" customHeight="1">
      <c r="A600" s="2"/>
      <c r="B600" s="2"/>
      <c r="C600" s="2"/>
      <c r="D600" s="2">
        <v>4307</v>
      </c>
      <c r="E600" s="3" t="s">
        <v>292</v>
      </c>
      <c r="F600" s="11">
        <v>420549</v>
      </c>
      <c r="G600" s="77">
        <v>85396</v>
      </c>
      <c r="H600" s="60">
        <f t="shared" si="33"/>
        <v>0.2030583832086154</v>
      </c>
    </row>
    <row r="601" spans="1:8" ht="18" customHeight="1">
      <c r="A601" s="2"/>
      <c r="B601" s="2"/>
      <c r="C601" s="2"/>
      <c r="D601" s="2">
        <v>4309</v>
      </c>
      <c r="E601" s="3" t="s">
        <v>292</v>
      </c>
      <c r="F601" s="11">
        <v>45883</v>
      </c>
      <c r="G601" s="77">
        <v>7009</v>
      </c>
      <c r="H601" s="60">
        <f t="shared" si="33"/>
        <v>0.15275810212932894</v>
      </c>
    </row>
    <row r="602" spans="1:8" ht="18" customHeight="1">
      <c r="A602" s="2"/>
      <c r="B602" s="2"/>
      <c r="C602" s="2"/>
      <c r="D602" s="2">
        <v>4367</v>
      </c>
      <c r="E602" s="3" t="s">
        <v>308</v>
      </c>
      <c r="F602" s="11">
        <v>7704</v>
      </c>
      <c r="G602" s="77">
        <v>1157</v>
      </c>
      <c r="H602" s="60">
        <f t="shared" si="33"/>
        <v>0.15018172377985461</v>
      </c>
    </row>
    <row r="603" spans="1:8" ht="18" customHeight="1">
      <c r="A603" s="2"/>
      <c r="B603" s="2"/>
      <c r="C603" s="2"/>
      <c r="D603" s="2">
        <v>4369</v>
      </c>
      <c r="E603" s="3" t="s">
        <v>308</v>
      </c>
      <c r="F603" s="11">
        <v>750</v>
      </c>
      <c r="G603" s="77">
        <v>53</v>
      </c>
      <c r="H603" s="60">
        <f t="shared" si="33"/>
        <v>0.07066666666666667</v>
      </c>
    </row>
    <row r="604" spans="1:8" ht="18" customHeight="1">
      <c r="A604" s="2"/>
      <c r="B604" s="2"/>
      <c r="C604" s="2"/>
      <c r="D604" s="2">
        <v>4417</v>
      </c>
      <c r="E604" s="3" t="s">
        <v>311</v>
      </c>
      <c r="F604" s="11">
        <v>6769</v>
      </c>
      <c r="G604" s="77">
        <v>1123</v>
      </c>
      <c r="H604" s="60">
        <f t="shared" si="33"/>
        <v>0.16590338306987737</v>
      </c>
    </row>
    <row r="605" spans="1:8" ht="18" customHeight="1">
      <c r="A605" s="2"/>
      <c r="B605" s="2"/>
      <c r="C605" s="2"/>
      <c r="D605" s="2">
        <v>4419</v>
      </c>
      <c r="E605" s="3" t="s">
        <v>311</v>
      </c>
      <c r="F605" s="11">
        <v>601</v>
      </c>
      <c r="G605" s="77">
        <v>0</v>
      </c>
      <c r="H605" s="60">
        <f t="shared" si="33"/>
        <v>0</v>
      </c>
    </row>
    <row r="606" spans="1:8" ht="18" customHeight="1">
      <c r="A606" s="2"/>
      <c r="B606" s="2"/>
      <c r="C606" s="2"/>
      <c r="D606" s="2">
        <v>4447</v>
      </c>
      <c r="E606" s="3" t="s">
        <v>313</v>
      </c>
      <c r="F606" s="11">
        <v>735</v>
      </c>
      <c r="G606" s="77">
        <v>0</v>
      </c>
      <c r="H606" s="60">
        <f t="shared" si="33"/>
        <v>0</v>
      </c>
    </row>
    <row r="607" spans="1:8" ht="18" customHeight="1">
      <c r="A607" s="2"/>
      <c r="B607" s="2"/>
      <c r="C607" s="2"/>
      <c r="D607" s="2">
        <v>4449</v>
      </c>
      <c r="E607" s="3" t="s">
        <v>313</v>
      </c>
      <c r="F607" s="11">
        <v>86</v>
      </c>
      <c r="G607" s="77">
        <v>0</v>
      </c>
      <c r="H607" s="60">
        <f t="shared" si="33"/>
        <v>0</v>
      </c>
    </row>
    <row r="608" spans="1:8" s="8" customFormat="1" ht="18" customHeight="1">
      <c r="A608" s="29" t="s">
        <v>98</v>
      </c>
      <c r="B608" s="29">
        <v>854</v>
      </c>
      <c r="C608" s="29"/>
      <c r="D608" s="29"/>
      <c r="E608" s="30" t="s">
        <v>73</v>
      </c>
      <c r="F608" s="33">
        <f>F609+F631+F651+F665+F670+F663</f>
        <v>3081899</v>
      </c>
      <c r="G608" s="33">
        <f>G609+G631+G651+G665+G670+G663</f>
        <v>1456191</v>
      </c>
      <c r="H608" s="58">
        <f>G608/F608</f>
        <v>0.4724979631065132</v>
      </c>
    </row>
    <row r="609" spans="1:8" ht="25.5">
      <c r="A609" s="2"/>
      <c r="B609" s="17"/>
      <c r="C609" s="23">
        <v>85403</v>
      </c>
      <c r="D609" s="23"/>
      <c r="E609" s="131" t="s">
        <v>74</v>
      </c>
      <c r="F609" s="132">
        <f>SUM(F610:F630)</f>
        <v>1101823</v>
      </c>
      <c r="G609" s="132">
        <f>SUM(G610:G630)</f>
        <v>481945</v>
      </c>
      <c r="H609" s="65">
        <f>G609/F609</f>
        <v>0.43740691562982437</v>
      </c>
    </row>
    <row r="610" spans="1:8" ht="18" customHeight="1">
      <c r="A610" s="2"/>
      <c r="B610" s="2"/>
      <c r="C610" s="2"/>
      <c r="D610" s="2">
        <v>3020</v>
      </c>
      <c r="E610" s="3" t="s">
        <v>295</v>
      </c>
      <c r="F610" s="11">
        <v>2000</v>
      </c>
      <c r="G610" s="77">
        <v>301</v>
      </c>
      <c r="H610" s="60">
        <f aca="true" t="shared" si="34" ref="H610:H630">G610/F610</f>
        <v>0.1505</v>
      </c>
    </row>
    <row r="611" spans="1:8" ht="18" customHeight="1">
      <c r="A611" s="2"/>
      <c r="B611" s="2"/>
      <c r="C611" s="2"/>
      <c r="D611" s="2">
        <v>4010</v>
      </c>
      <c r="E611" s="3" t="s">
        <v>297</v>
      </c>
      <c r="F611" s="11">
        <v>635058</v>
      </c>
      <c r="G611" s="77">
        <v>276206</v>
      </c>
      <c r="H611" s="60">
        <f t="shared" si="34"/>
        <v>0.4349303528181678</v>
      </c>
    </row>
    <row r="612" spans="1:8" ht="18" customHeight="1">
      <c r="A612" s="2"/>
      <c r="B612" s="2"/>
      <c r="C612" s="2"/>
      <c r="D612" s="2">
        <v>4040</v>
      </c>
      <c r="E612" s="3" t="s">
        <v>296</v>
      </c>
      <c r="F612" s="11">
        <v>48013</v>
      </c>
      <c r="G612" s="77">
        <v>42827</v>
      </c>
      <c r="H612" s="60">
        <f t="shared" si="34"/>
        <v>0.89198758669527</v>
      </c>
    </row>
    <row r="613" spans="1:8" ht="18" customHeight="1">
      <c r="A613" s="2"/>
      <c r="B613" s="2"/>
      <c r="C613" s="2"/>
      <c r="D613" s="2">
        <v>4110</v>
      </c>
      <c r="E613" s="3" t="s">
        <v>298</v>
      </c>
      <c r="F613" s="11">
        <v>98574</v>
      </c>
      <c r="G613" s="77">
        <v>48243</v>
      </c>
      <c r="H613" s="60">
        <f t="shared" si="34"/>
        <v>0.48940897193986244</v>
      </c>
    </row>
    <row r="614" spans="1:8" ht="18" customHeight="1">
      <c r="A614" s="2"/>
      <c r="B614" s="2"/>
      <c r="C614" s="2"/>
      <c r="D614" s="2">
        <v>4120</v>
      </c>
      <c r="E614" s="3" t="s">
        <v>299</v>
      </c>
      <c r="F614" s="11">
        <v>17608</v>
      </c>
      <c r="G614" s="77">
        <v>5168</v>
      </c>
      <c r="H614" s="60">
        <f t="shared" si="34"/>
        <v>0.2935029532030895</v>
      </c>
    </row>
    <row r="615" spans="1:8" ht="18" customHeight="1">
      <c r="A615" s="2"/>
      <c r="B615" s="2"/>
      <c r="C615" s="2"/>
      <c r="D615" s="2">
        <v>4170</v>
      </c>
      <c r="E615" s="3" t="s">
        <v>300</v>
      </c>
      <c r="F615" s="11">
        <v>4000</v>
      </c>
      <c r="G615" s="77">
        <v>1900</v>
      </c>
      <c r="H615" s="60">
        <f t="shared" si="34"/>
        <v>0.475</v>
      </c>
    </row>
    <row r="616" spans="1:8" ht="18" customHeight="1">
      <c r="A616" s="2"/>
      <c r="B616" s="2"/>
      <c r="C616" s="2"/>
      <c r="D616" s="2">
        <v>4210</v>
      </c>
      <c r="E616" s="3" t="s">
        <v>301</v>
      </c>
      <c r="F616" s="11">
        <v>32500</v>
      </c>
      <c r="G616" s="77">
        <v>19887</v>
      </c>
      <c r="H616" s="60">
        <f t="shared" si="34"/>
        <v>0.6119076923076923</v>
      </c>
    </row>
    <row r="617" spans="1:8" ht="18" customHeight="1">
      <c r="A617" s="2"/>
      <c r="B617" s="2"/>
      <c r="C617" s="2"/>
      <c r="D617" s="2">
        <v>4260</v>
      </c>
      <c r="E617" s="3" t="s">
        <v>304</v>
      </c>
      <c r="F617" s="11">
        <v>69200</v>
      </c>
      <c r="G617" s="77">
        <v>35984</v>
      </c>
      <c r="H617" s="60">
        <f t="shared" si="34"/>
        <v>0.52</v>
      </c>
    </row>
    <row r="618" spans="1:8" ht="18" customHeight="1">
      <c r="A618" s="2"/>
      <c r="B618" s="2"/>
      <c r="C618" s="2"/>
      <c r="D618" s="2">
        <v>4270</v>
      </c>
      <c r="E618" s="3" t="s">
        <v>305</v>
      </c>
      <c r="F618" s="11">
        <v>105451</v>
      </c>
      <c r="G618" s="77">
        <v>6985</v>
      </c>
      <c r="H618" s="60">
        <f t="shared" si="34"/>
        <v>0.06623929597633024</v>
      </c>
    </row>
    <row r="619" spans="1:8" ht="18" customHeight="1">
      <c r="A619" s="2"/>
      <c r="B619" s="2"/>
      <c r="C619" s="2"/>
      <c r="D619" s="2">
        <v>4280</v>
      </c>
      <c r="E619" s="3" t="s">
        <v>306</v>
      </c>
      <c r="F619" s="11">
        <v>600</v>
      </c>
      <c r="G619" s="77">
        <v>0</v>
      </c>
      <c r="H619" s="60">
        <f t="shared" si="34"/>
        <v>0</v>
      </c>
    </row>
    <row r="620" spans="1:8" ht="18" customHeight="1">
      <c r="A620" s="2"/>
      <c r="B620" s="2"/>
      <c r="C620" s="2"/>
      <c r="D620" s="2">
        <v>4300</v>
      </c>
      <c r="E620" s="3" t="s">
        <v>292</v>
      </c>
      <c r="F620" s="11">
        <v>26000</v>
      </c>
      <c r="G620" s="77">
        <v>10832</v>
      </c>
      <c r="H620" s="60">
        <f t="shared" si="34"/>
        <v>0.4166153846153846</v>
      </c>
    </row>
    <row r="621" spans="1:8" ht="18" customHeight="1">
      <c r="A621" s="2"/>
      <c r="B621" s="2"/>
      <c r="C621" s="2"/>
      <c r="D621" s="2">
        <v>4350</v>
      </c>
      <c r="E621" s="3" t="s">
        <v>307</v>
      </c>
      <c r="F621" s="11">
        <v>1500</v>
      </c>
      <c r="G621" s="77">
        <v>657</v>
      </c>
      <c r="H621" s="60">
        <f t="shared" si="34"/>
        <v>0.438</v>
      </c>
    </row>
    <row r="622" spans="1:8" ht="18" customHeight="1">
      <c r="A622" s="2"/>
      <c r="B622" s="2"/>
      <c r="C622" s="2"/>
      <c r="D622" s="2">
        <v>4360</v>
      </c>
      <c r="E622" s="3" t="s">
        <v>308</v>
      </c>
      <c r="F622" s="11">
        <v>2300</v>
      </c>
      <c r="G622" s="77">
        <v>644</v>
      </c>
      <c r="H622" s="60">
        <f t="shared" si="34"/>
        <v>0.28</v>
      </c>
    </row>
    <row r="623" spans="1:8" ht="18" customHeight="1">
      <c r="A623" s="2"/>
      <c r="B623" s="2"/>
      <c r="C623" s="2"/>
      <c r="D623" s="2">
        <v>4370</v>
      </c>
      <c r="E623" s="3" t="s">
        <v>309</v>
      </c>
      <c r="F623" s="11">
        <v>4500</v>
      </c>
      <c r="G623" s="77">
        <v>360</v>
      </c>
      <c r="H623" s="60">
        <f t="shared" si="34"/>
        <v>0.08</v>
      </c>
    </row>
    <row r="624" spans="1:8" ht="18" customHeight="1">
      <c r="A624" s="2"/>
      <c r="B624" s="2"/>
      <c r="C624" s="2"/>
      <c r="D624" s="2">
        <v>4400</v>
      </c>
      <c r="E624" s="3" t="s">
        <v>385</v>
      </c>
      <c r="F624" s="11">
        <v>2000</v>
      </c>
      <c r="G624" s="77">
        <v>1200</v>
      </c>
      <c r="H624" s="60">
        <f t="shared" si="34"/>
        <v>0.6</v>
      </c>
    </row>
    <row r="625" spans="1:8" ht="18" customHeight="1">
      <c r="A625" s="2"/>
      <c r="B625" s="2"/>
      <c r="C625" s="2"/>
      <c r="D625" s="2">
        <v>4410</v>
      </c>
      <c r="E625" s="3" t="s">
        <v>311</v>
      </c>
      <c r="F625" s="11">
        <v>3100</v>
      </c>
      <c r="G625" s="77">
        <v>181</v>
      </c>
      <c r="H625" s="60">
        <f t="shared" si="34"/>
        <v>0.05838709677419355</v>
      </c>
    </row>
    <row r="626" spans="1:8" ht="18" customHeight="1">
      <c r="A626" s="2"/>
      <c r="B626" s="2"/>
      <c r="C626" s="2"/>
      <c r="D626" s="2">
        <v>4430</v>
      </c>
      <c r="E626" s="3" t="s">
        <v>312</v>
      </c>
      <c r="F626" s="11">
        <v>9000</v>
      </c>
      <c r="G626" s="77">
        <v>1174</v>
      </c>
      <c r="H626" s="60">
        <f t="shared" si="34"/>
        <v>0.13044444444444445</v>
      </c>
    </row>
    <row r="627" spans="1:8" ht="18" customHeight="1">
      <c r="A627" s="2"/>
      <c r="B627" s="2"/>
      <c r="C627" s="2"/>
      <c r="D627" s="2">
        <v>4440</v>
      </c>
      <c r="E627" s="3" t="s">
        <v>313</v>
      </c>
      <c r="F627" s="11">
        <v>23895</v>
      </c>
      <c r="G627" s="77">
        <v>16895</v>
      </c>
      <c r="H627" s="60">
        <f t="shared" si="34"/>
        <v>0.7070516844528144</v>
      </c>
    </row>
    <row r="628" spans="1:8" ht="18" customHeight="1">
      <c r="A628" s="2"/>
      <c r="B628" s="2"/>
      <c r="C628" s="2"/>
      <c r="D628" s="2">
        <v>4700</v>
      </c>
      <c r="E628" s="3" t="s">
        <v>316</v>
      </c>
      <c r="F628" s="11">
        <v>3500</v>
      </c>
      <c r="G628" s="77">
        <v>2534</v>
      </c>
      <c r="H628" s="60">
        <f t="shared" si="34"/>
        <v>0.724</v>
      </c>
    </row>
    <row r="629" spans="1:8" ht="18" customHeight="1">
      <c r="A629" s="2"/>
      <c r="B629" s="2"/>
      <c r="C629" s="2"/>
      <c r="D629" s="2">
        <v>4780</v>
      </c>
      <c r="E629" s="3" t="s">
        <v>391</v>
      </c>
      <c r="F629" s="11">
        <v>5877</v>
      </c>
      <c r="G629" s="77">
        <v>2821</v>
      </c>
      <c r="H629" s="60">
        <f t="shared" si="34"/>
        <v>0.4800068061936362</v>
      </c>
    </row>
    <row r="630" spans="1:8" ht="18" customHeight="1">
      <c r="A630" s="2"/>
      <c r="B630" s="2"/>
      <c r="C630" s="2"/>
      <c r="D630" s="2">
        <v>8550</v>
      </c>
      <c r="E630" s="3" t="s">
        <v>363</v>
      </c>
      <c r="F630" s="11">
        <v>7147</v>
      </c>
      <c r="G630" s="156">
        <v>7146</v>
      </c>
      <c r="H630" s="60">
        <f t="shared" si="34"/>
        <v>0.9998600811529313</v>
      </c>
    </row>
    <row r="631" spans="1:8" ht="38.25">
      <c r="A631" s="2"/>
      <c r="B631" s="2"/>
      <c r="C631" s="23">
        <v>85406</v>
      </c>
      <c r="D631" s="23"/>
      <c r="E631" s="9" t="s">
        <v>112</v>
      </c>
      <c r="F631" s="132">
        <f>SUM(F632:F650)</f>
        <v>1417253</v>
      </c>
      <c r="G631" s="132">
        <f>SUM(G632:G650)</f>
        <v>708623</v>
      </c>
      <c r="H631" s="65">
        <f>G631/F631</f>
        <v>0.49999753043387457</v>
      </c>
    </row>
    <row r="632" spans="1:8" ht="18" customHeight="1">
      <c r="A632" s="2"/>
      <c r="B632" s="2"/>
      <c r="C632" s="17"/>
      <c r="D632" s="2">
        <v>3020</v>
      </c>
      <c r="E632" s="3" t="s">
        <v>295</v>
      </c>
      <c r="F632" s="11">
        <v>3100</v>
      </c>
      <c r="G632" s="77">
        <v>0</v>
      </c>
      <c r="H632" s="60">
        <f aca="true" t="shared" si="35" ref="H632:H650">G632/F632</f>
        <v>0</v>
      </c>
    </row>
    <row r="633" spans="1:8" ht="18" customHeight="1">
      <c r="A633" s="2"/>
      <c r="B633" s="2"/>
      <c r="C633" s="17"/>
      <c r="D633" s="2">
        <v>4010</v>
      </c>
      <c r="E633" s="3" t="s">
        <v>297</v>
      </c>
      <c r="F633" s="11">
        <v>967106</v>
      </c>
      <c r="G633" s="77">
        <v>464310</v>
      </c>
      <c r="H633" s="60">
        <f t="shared" si="35"/>
        <v>0.4801024913504828</v>
      </c>
    </row>
    <row r="634" spans="1:8" ht="18" customHeight="1">
      <c r="A634" s="2"/>
      <c r="B634" s="2"/>
      <c r="C634" s="17"/>
      <c r="D634" s="2">
        <v>4040</v>
      </c>
      <c r="E634" s="3" t="s">
        <v>296</v>
      </c>
      <c r="F634" s="11">
        <v>71800</v>
      </c>
      <c r="G634" s="77">
        <v>71119</v>
      </c>
      <c r="H634" s="60">
        <f t="shared" si="35"/>
        <v>0.9905153203342618</v>
      </c>
    </row>
    <row r="635" spans="1:8" ht="18" customHeight="1">
      <c r="A635" s="2"/>
      <c r="B635" s="2"/>
      <c r="C635" s="17"/>
      <c r="D635" s="2">
        <v>4110</v>
      </c>
      <c r="E635" s="3" t="s">
        <v>298</v>
      </c>
      <c r="F635" s="11">
        <v>155214</v>
      </c>
      <c r="G635" s="77">
        <v>75103</v>
      </c>
      <c r="H635" s="60">
        <f t="shared" si="35"/>
        <v>0.48386743463862797</v>
      </c>
    </row>
    <row r="636" spans="1:8" ht="18" customHeight="1">
      <c r="A636" s="2"/>
      <c r="B636" s="2"/>
      <c r="C636" s="17"/>
      <c r="D636" s="2">
        <v>4120</v>
      </c>
      <c r="E636" s="3" t="s">
        <v>299</v>
      </c>
      <c r="F636" s="11">
        <v>25185</v>
      </c>
      <c r="G636" s="77">
        <v>12253</v>
      </c>
      <c r="H636" s="60">
        <f t="shared" si="35"/>
        <v>0.4865197538217193</v>
      </c>
    </row>
    <row r="637" spans="1:8" ht="18" customHeight="1">
      <c r="A637" s="2"/>
      <c r="B637" s="2"/>
      <c r="C637" s="17"/>
      <c r="D637" s="2">
        <v>4170</v>
      </c>
      <c r="E637" s="3" t="s">
        <v>300</v>
      </c>
      <c r="F637" s="11">
        <v>13500</v>
      </c>
      <c r="G637" s="77">
        <v>3516</v>
      </c>
      <c r="H637" s="60">
        <f t="shared" si="35"/>
        <v>0.2604444444444444</v>
      </c>
    </row>
    <row r="638" spans="1:8" ht="18" customHeight="1">
      <c r="A638" s="2"/>
      <c r="B638" s="2"/>
      <c r="C638" s="17"/>
      <c r="D638" s="2">
        <v>4210</v>
      </c>
      <c r="E638" s="3" t="s">
        <v>301</v>
      </c>
      <c r="F638" s="11">
        <v>65500</v>
      </c>
      <c r="G638" s="77">
        <v>10078</v>
      </c>
      <c r="H638" s="60">
        <f t="shared" si="35"/>
        <v>0.15386259541984731</v>
      </c>
    </row>
    <row r="639" spans="1:8" ht="18" customHeight="1">
      <c r="A639" s="2"/>
      <c r="B639" s="2"/>
      <c r="C639" s="17"/>
      <c r="D639" s="2">
        <v>4240</v>
      </c>
      <c r="E639" s="3" t="s">
        <v>331</v>
      </c>
      <c r="F639" s="11">
        <v>3600</v>
      </c>
      <c r="G639" s="77">
        <v>707</v>
      </c>
      <c r="H639" s="60">
        <f t="shared" si="35"/>
        <v>0.1963888888888889</v>
      </c>
    </row>
    <row r="640" spans="1:8" ht="18" customHeight="1">
      <c r="A640" s="2"/>
      <c r="B640" s="2"/>
      <c r="C640" s="17"/>
      <c r="D640" s="2">
        <v>4260</v>
      </c>
      <c r="E640" s="3" t="s">
        <v>304</v>
      </c>
      <c r="F640" s="11">
        <v>24440</v>
      </c>
      <c r="G640" s="77">
        <v>13277</v>
      </c>
      <c r="H640" s="60">
        <f t="shared" si="35"/>
        <v>0.5432487725040916</v>
      </c>
    </row>
    <row r="641" spans="1:8" ht="18" customHeight="1">
      <c r="A641" s="2"/>
      <c r="B641" s="2"/>
      <c r="C641" s="17"/>
      <c r="D641" s="2">
        <v>4270</v>
      </c>
      <c r="E641" s="3" t="s">
        <v>305</v>
      </c>
      <c r="F641" s="11">
        <v>2500</v>
      </c>
      <c r="G641" s="77">
        <v>295</v>
      </c>
      <c r="H641" s="60">
        <f t="shared" si="35"/>
        <v>0.118</v>
      </c>
    </row>
    <row r="642" spans="1:8" ht="18" customHeight="1">
      <c r="A642" s="2"/>
      <c r="B642" s="2"/>
      <c r="C642" s="17"/>
      <c r="D642" s="2">
        <v>4280</v>
      </c>
      <c r="E642" s="3" t="s">
        <v>306</v>
      </c>
      <c r="F642" s="11">
        <v>1000</v>
      </c>
      <c r="G642" s="77">
        <v>70</v>
      </c>
      <c r="H642" s="60">
        <f t="shared" si="35"/>
        <v>0.07</v>
      </c>
    </row>
    <row r="643" spans="1:8" ht="18" customHeight="1">
      <c r="A643" s="2"/>
      <c r="B643" s="2"/>
      <c r="C643" s="17"/>
      <c r="D643" s="2">
        <v>4300</v>
      </c>
      <c r="E643" s="3" t="s">
        <v>292</v>
      </c>
      <c r="F643" s="11">
        <v>13550</v>
      </c>
      <c r="G643" s="77">
        <v>6615</v>
      </c>
      <c r="H643" s="60">
        <f t="shared" si="35"/>
        <v>0.4881918819188192</v>
      </c>
    </row>
    <row r="644" spans="1:8" ht="18" customHeight="1">
      <c r="A644" s="2"/>
      <c r="B644" s="2"/>
      <c r="C644" s="17"/>
      <c r="D644" s="2">
        <v>4350</v>
      </c>
      <c r="E644" s="3" t="s">
        <v>307</v>
      </c>
      <c r="F644" s="11">
        <v>3000</v>
      </c>
      <c r="G644" s="77">
        <v>553</v>
      </c>
      <c r="H644" s="60">
        <f t="shared" si="35"/>
        <v>0.18433333333333332</v>
      </c>
    </row>
    <row r="645" spans="1:8" ht="18" customHeight="1">
      <c r="A645" s="2"/>
      <c r="B645" s="2"/>
      <c r="C645" s="17"/>
      <c r="D645" s="2">
        <v>4360</v>
      </c>
      <c r="E645" s="3" t="s">
        <v>308</v>
      </c>
      <c r="F645" s="11">
        <v>3040</v>
      </c>
      <c r="G645" s="77">
        <v>1703</v>
      </c>
      <c r="H645" s="60">
        <f t="shared" si="35"/>
        <v>0.5601973684210526</v>
      </c>
    </row>
    <row r="646" spans="1:8" ht="18" customHeight="1">
      <c r="A646" s="2"/>
      <c r="B646" s="2"/>
      <c r="C646" s="17"/>
      <c r="D646" s="2">
        <v>4370</v>
      </c>
      <c r="E646" s="3" t="s">
        <v>309</v>
      </c>
      <c r="F646" s="11">
        <v>3700</v>
      </c>
      <c r="G646" s="77">
        <v>1790</v>
      </c>
      <c r="H646" s="60">
        <f t="shared" si="35"/>
        <v>0.4837837837837838</v>
      </c>
    </row>
    <row r="647" spans="1:8" ht="18" customHeight="1">
      <c r="A647" s="2"/>
      <c r="B647" s="2"/>
      <c r="C647" s="17"/>
      <c r="D647" s="2">
        <v>4410</v>
      </c>
      <c r="E647" s="3" t="s">
        <v>311</v>
      </c>
      <c r="F647" s="11">
        <v>3600</v>
      </c>
      <c r="G647" s="77">
        <v>2007</v>
      </c>
      <c r="H647" s="60">
        <f t="shared" si="35"/>
        <v>0.5575</v>
      </c>
    </row>
    <row r="648" spans="1:8" ht="18" customHeight="1">
      <c r="A648" s="2"/>
      <c r="B648" s="2"/>
      <c r="C648" s="17"/>
      <c r="D648" s="2">
        <v>4430</v>
      </c>
      <c r="E648" s="3" t="s">
        <v>312</v>
      </c>
      <c r="F648" s="11">
        <v>1600</v>
      </c>
      <c r="G648" s="77">
        <v>201</v>
      </c>
      <c r="H648" s="60">
        <f t="shared" si="35"/>
        <v>0.125625</v>
      </c>
    </row>
    <row r="649" spans="1:8" ht="18" customHeight="1">
      <c r="A649" s="2"/>
      <c r="B649" s="2"/>
      <c r="C649" s="17"/>
      <c r="D649" s="2">
        <v>4440</v>
      </c>
      <c r="E649" s="3" t="s">
        <v>313</v>
      </c>
      <c r="F649" s="11">
        <v>52718</v>
      </c>
      <c r="G649" s="77">
        <v>42840</v>
      </c>
      <c r="H649" s="60">
        <f t="shared" si="35"/>
        <v>0.8126256686520733</v>
      </c>
    </row>
    <row r="650" spans="1:8" ht="18" customHeight="1">
      <c r="A650" s="2"/>
      <c r="B650" s="2"/>
      <c r="C650" s="17"/>
      <c r="D650" s="2">
        <v>4700</v>
      </c>
      <c r="E650" s="3" t="s">
        <v>316</v>
      </c>
      <c r="F650" s="11">
        <v>3100</v>
      </c>
      <c r="G650" s="77">
        <v>2186</v>
      </c>
      <c r="H650" s="60">
        <f t="shared" si="35"/>
        <v>0.7051612903225807</v>
      </c>
    </row>
    <row r="651" spans="1:8" ht="18" customHeight="1">
      <c r="A651" s="2"/>
      <c r="B651" s="14"/>
      <c r="C651" s="14">
        <v>85410</v>
      </c>
      <c r="D651" s="14"/>
      <c r="E651" s="9" t="s">
        <v>75</v>
      </c>
      <c r="F651" s="85">
        <f>SUM(F652:F662)</f>
        <v>520581</v>
      </c>
      <c r="G651" s="85">
        <f>SUM(G652:G662)</f>
        <v>239375</v>
      </c>
      <c r="H651" s="63">
        <f>G651/F651</f>
        <v>0.45982277493800194</v>
      </c>
    </row>
    <row r="652" spans="1:8" ht="18" customHeight="1">
      <c r="A652" s="2"/>
      <c r="B652" s="2"/>
      <c r="C652" s="2"/>
      <c r="D652" s="2">
        <v>3020</v>
      </c>
      <c r="E652" s="3" t="s">
        <v>295</v>
      </c>
      <c r="F652" s="11">
        <v>10406</v>
      </c>
      <c r="G652" s="77">
        <v>2543</v>
      </c>
      <c r="H652" s="60">
        <f aca="true" t="shared" si="36" ref="H652:H662">G652/F652</f>
        <v>0.24437824332116087</v>
      </c>
    </row>
    <row r="653" spans="1:8" ht="18" customHeight="1">
      <c r="A653" s="2"/>
      <c r="B653" s="2"/>
      <c r="C653" s="2"/>
      <c r="D653" s="2">
        <v>4010</v>
      </c>
      <c r="E653" s="3" t="s">
        <v>297</v>
      </c>
      <c r="F653" s="11">
        <v>290225</v>
      </c>
      <c r="G653" s="77">
        <v>138066</v>
      </c>
      <c r="H653" s="60">
        <f t="shared" si="36"/>
        <v>0.47572056163321563</v>
      </c>
    </row>
    <row r="654" spans="1:8" ht="18" customHeight="1">
      <c r="A654" s="2"/>
      <c r="B654" s="2"/>
      <c r="C654" s="2"/>
      <c r="D654" s="2">
        <v>4040</v>
      </c>
      <c r="E654" s="3" t="s">
        <v>296</v>
      </c>
      <c r="F654" s="11">
        <v>22167</v>
      </c>
      <c r="G654" s="77">
        <v>22167</v>
      </c>
      <c r="H654" s="60">
        <f t="shared" si="36"/>
        <v>1</v>
      </c>
    </row>
    <row r="655" spans="1:8" ht="18" customHeight="1">
      <c r="A655" s="2"/>
      <c r="B655" s="2"/>
      <c r="C655" s="2"/>
      <c r="D655" s="2">
        <v>4110</v>
      </c>
      <c r="E655" s="3" t="s">
        <v>298</v>
      </c>
      <c r="F655" s="11">
        <v>53160</v>
      </c>
      <c r="G655" s="77">
        <v>23170</v>
      </c>
      <c r="H655" s="60">
        <f t="shared" si="36"/>
        <v>0.43585402558314523</v>
      </c>
    </row>
    <row r="656" spans="1:8" ht="18" customHeight="1">
      <c r="A656" s="2"/>
      <c r="B656" s="2"/>
      <c r="C656" s="2"/>
      <c r="D656" s="2">
        <v>4120</v>
      </c>
      <c r="E656" s="3" t="s">
        <v>299</v>
      </c>
      <c r="F656" s="11">
        <v>7564</v>
      </c>
      <c r="G656" s="77">
        <v>3543</v>
      </c>
      <c r="H656" s="60">
        <f t="shared" si="36"/>
        <v>0.4684029613960867</v>
      </c>
    </row>
    <row r="657" spans="1:8" ht="18" customHeight="1">
      <c r="A657" s="2"/>
      <c r="B657" s="2"/>
      <c r="C657" s="2"/>
      <c r="D657" s="2">
        <v>4210</v>
      </c>
      <c r="E657" s="3" t="s">
        <v>301</v>
      </c>
      <c r="F657" s="11">
        <v>40435</v>
      </c>
      <c r="G657" s="77">
        <v>14180</v>
      </c>
      <c r="H657" s="60">
        <f t="shared" si="36"/>
        <v>0.35068628663286755</v>
      </c>
    </row>
    <row r="658" spans="1:8" ht="18" customHeight="1">
      <c r="A658" s="2"/>
      <c r="B658" s="2"/>
      <c r="C658" s="2"/>
      <c r="D658" s="2">
        <v>4260</v>
      </c>
      <c r="E658" s="3" t="s">
        <v>304</v>
      </c>
      <c r="F658" s="11">
        <v>49731</v>
      </c>
      <c r="G658" s="77">
        <v>10637</v>
      </c>
      <c r="H658" s="60">
        <f t="shared" si="36"/>
        <v>0.21389073213890733</v>
      </c>
    </row>
    <row r="659" spans="1:8" ht="18" customHeight="1">
      <c r="A659" s="2"/>
      <c r="B659" s="2"/>
      <c r="C659" s="2"/>
      <c r="D659" s="2">
        <v>4270</v>
      </c>
      <c r="E659" s="3" t="s">
        <v>305</v>
      </c>
      <c r="F659" s="11">
        <v>14675</v>
      </c>
      <c r="G659" s="77">
        <v>7210</v>
      </c>
      <c r="H659" s="60">
        <f t="shared" si="36"/>
        <v>0.4913117546848382</v>
      </c>
    </row>
    <row r="660" spans="1:8" ht="18" customHeight="1">
      <c r="A660" s="2"/>
      <c r="B660" s="2"/>
      <c r="C660" s="2"/>
      <c r="D660" s="2">
        <v>4300</v>
      </c>
      <c r="E660" s="3" t="s">
        <v>292</v>
      </c>
      <c r="F660" s="11">
        <v>12120</v>
      </c>
      <c r="G660" s="77">
        <v>3744</v>
      </c>
      <c r="H660" s="60">
        <f t="shared" si="36"/>
        <v>0.3089108910891089</v>
      </c>
    </row>
    <row r="661" spans="1:8" ht="18" customHeight="1">
      <c r="A661" s="2"/>
      <c r="B661" s="2"/>
      <c r="C661" s="2"/>
      <c r="D661" s="2">
        <v>4370</v>
      </c>
      <c r="E661" s="3" t="s">
        <v>309</v>
      </c>
      <c r="F661" s="11">
        <v>2073</v>
      </c>
      <c r="G661" s="77">
        <v>550</v>
      </c>
      <c r="H661" s="60">
        <f t="shared" si="36"/>
        <v>0.2653159671972986</v>
      </c>
    </row>
    <row r="662" spans="1:8" ht="18" customHeight="1">
      <c r="A662" s="2"/>
      <c r="B662" s="2"/>
      <c r="C662" s="2"/>
      <c r="D662" s="2">
        <v>4440</v>
      </c>
      <c r="E662" s="3" t="s">
        <v>313</v>
      </c>
      <c r="F662" s="11">
        <v>18025</v>
      </c>
      <c r="G662" s="77">
        <v>13565</v>
      </c>
      <c r="H662" s="60">
        <f t="shared" si="36"/>
        <v>0.7525658807212205</v>
      </c>
    </row>
    <row r="663" spans="1:8" ht="18" customHeight="1">
      <c r="A663" s="2"/>
      <c r="B663" s="2"/>
      <c r="C663" s="14">
        <v>85415</v>
      </c>
      <c r="D663" s="14"/>
      <c r="E663" s="9" t="s">
        <v>365</v>
      </c>
      <c r="F663" s="10">
        <f>F664</f>
        <v>900</v>
      </c>
      <c r="G663" s="10">
        <f>G664</f>
        <v>900</v>
      </c>
      <c r="H663" s="63">
        <f aca="true" t="shared" si="37" ref="H663:H689">G663/F663</f>
        <v>1</v>
      </c>
    </row>
    <row r="664" spans="1:8" ht="18" customHeight="1">
      <c r="A664" s="2"/>
      <c r="B664" s="2"/>
      <c r="C664" s="2"/>
      <c r="D664" s="2">
        <v>3240</v>
      </c>
      <c r="E664" s="3" t="s">
        <v>364</v>
      </c>
      <c r="F664" s="11">
        <v>900</v>
      </c>
      <c r="G664" s="77">
        <v>900</v>
      </c>
      <c r="H664" s="60">
        <f t="shared" si="37"/>
        <v>1</v>
      </c>
    </row>
    <row r="665" spans="1:8" ht="25.5">
      <c r="A665" s="2"/>
      <c r="B665" s="2"/>
      <c r="C665" s="23">
        <v>85446</v>
      </c>
      <c r="D665" s="23"/>
      <c r="E665" s="131" t="s">
        <v>109</v>
      </c>
      <c r="F665" s="132">
        <f>SUM(F666:F669)</f>
        <v>13730</v>
      </c>
      <c r="G665" s="132">
        <f>SUM(G666:G669)</f>
        <v>4192</v>
      </c>
      <c r="H665" s="65">
        <f t="shared" si="37"/>
        <v>0.30531682447195924</v>
      </c>
    </row>
    <row r="666" spans="1:8" ht="18" customHeight="1">
      <c r="A666" s="2"/>
      <c r="B666" s="2"/>
      <c r="C666" s="2"/>
      <c r="D666" s="2">
        <v>4210</v>
      </c>
      <c r="E666" s="3" t="s">
        <v>301</v>
      </c>
      <c r="F666" s="11">
        <v>889</v>
      </c>
      <c r="G666" s="77">
        <v>0</v>
      </c>
      <c r="H666" s="60">
        <f t="shared" si="37"/>
        <v>0</v>
      </c>
    </row>
    <row r="667" spans="1:8" ht="18" customHeight="1">
      <c r="A667" s="2"/>
      <c r="B667" s="2"/>
      <c r="C667" s="2"/>
      <c r="D667" s="2">
        <v>4300</v>
      </c>
      <c r="E667" s="3" t="s">
        <v>292</v>
      </c>
      <c r="F667" s="11">
        <v>6641</v>
      </c>
      <c r="G667" s="77">
        <v>0</v>
      </c>
      <c r="H667" s="60">
        <f t="shared" si="37"/>
        <v>0</v>
      </c>
    </row>
    <row r="668" spans="1:8" ht="18" customHeight="1">
      <c r="A668" s="2"/>
      <c r="B668" s="2"/>
      <c r="C668" s="2"/>
      <c r="D668" s="2">
        <v>4410</v>
      </c>
      <c r="E668" s="3" t="s">
        <v>311</v>
      </c>
      <c r="F668" s="11">
        <v>1900</v>
      </c>
      <c r="G668" s="77">
        <v>992</v>
      </c>
      <c r="H668" s="60">
        <f t="shared" si="37"/>
        <v>0.5221052631578947</v>
      </c>
    </row>
    <row r="669" spans="1:8" ht="18" customHeight="1">
      <c r="A669" s="2"/>
      <c r="B669" s="2"/>
      <c r="C669" s="2"/>
      <c r="D669" s="2">
        <v>4700</v>
      </c>
      <c r="E669" s="3" t="s">
        <v>316</v>
      </c>
      <c r="F669" s="11">
        <v>4300</v>
      </c>
      <c r="G669" s="77">
        <v>3200</v>
      </c>
      <c r="H669" s="60">
        <f t="shared" si="37"/>
        <v>0.7441860465116279</v>
      </c>
    </row>
    <row r="670" spans="1:8" ht="18" customHeight="1">
      <c r="A670" s="2"/>
      <c r="B670" s="2"/>
      <c r="C670" s="14">
        <v>85495</v>
      </c>
      <c r="D670" s="14"/>
      <c r="E670" s="9" t="s">
        <v>58</v>
      </c>
      <c r="F670" s="85">
        <f>F671</f>
        <v>27612</v>
      </c>
      <c r="G670" s="134">
        <f>G671</f>
        <v>21156</v>
      </c>
      <c r="H670" s="63">
        <f t="shared" si="37"/>
        <v>0.7661886136462408</v>
      </c>
    </row>
    <row r="671" spans="1:8" ht="18" customHeight="1">
      <c r="A671" s="15"/>
      <c r="B671" s="15"/>
      <c r="C671" s="15"/>
      <c r="D671" s="15">
        <v>4440</v>
      </c>
      <c r="E671" s="6" t="s">
        <v>313</v>
      </c>
      <c r="F671" s="12">
        <v>27612</v>
      </c>
      <c r="G671" s="133">
        <v>21156</v>
      </c>
      <c r="H671" s="61">
        <f t="shared" si="37"/>
        <v>0.7661886136462408</v>
      </c>
    </row>
    <row r="672" spans="1:8" ht="25.5">
      <c r="A672" s="14" t="s">
        <v>100</v>
      </c>
      <c r="B672" s="14">
        <v>900</v>
      </c>
      <c r="C672" s="2"/>
      <c r="D672" s="2"/>
      <c r="E672" s="9" t="s">
        <v>355</v>
      </c>
      <c r="F672" s="10">
        <f>F673</f>
        <v>150000</v>
      </c>
      <c r="G672" s="10">
        <f>SUM(G673)</f>
        <v>42328</v>
      </c>
      <c r="H672" s="63">
        <f t="shared" si="37"/>
        <v>0.28218666666666664</v>
      </c>
    </row>
    <row r="673" spans="1:8" ht="38.25">
      <c r="A673" s="2"/>
      <c r="B673" s="2"/>
      <c r="C673" s="14">
        <v>90019</v>
      </c>
      <c r="D673" s="2"/>
      <c r="E673" s="9" t="s">
        <v>366</v>
      </c>
      <c r="F673" s="10">
        <f>SUM(F674:F679)</f>
        <v>150000</v>
      </c>
      <c r="G673" s="10">
        <f>SUM(G674:G679)</f>
        <v>42328</v>
      </c>
      <c r="H673" s="63">
        <f t="shared" si="37"/>
        <v>0.28218666666666664</v>
      </c>
    </row>
    <row r="674" spans="1:8" ht="18" customHeight="1">
      <c r="A674" s="2"/>
      <c r="B674" s="2"/>
      <c r="C674" s="2"/>
      <c r="D674" s="2">
        <v>4210</v>
      </c>
      <c r="E674" s="3" t="s">
        <v>301</v>
      </c>
      <c r="F674" s="11">
        <v>14000</v>
      </c>
      <c r="G674" s="32">
        <v>10080</v>
      </c>
      <c r="H674" s="60">
        <f t="shared" si="37"/>
        <v>0.72</v>
      </c>
    </row>
    <row r="675" spans="1:8" ht="18" customHeight="1">
      <c r="A675" s="2"/>
      <c r="B675" s="2"/>
      <c r="C675" s="2"/>
      <c r="D675" s="2">
        <v>4230</v>
      </c>
      <c r="E675" s="3" t="s">
        <v>303</v>
      </c>
      <c r="F675" s="11">
        <v>4000</v>
      </c>
      <c r="G675" s="32">
        <v>1999</v>
      </c>
      <c r="H675" s="60">
        <f t="shared" si="37"/>
        <v>0.49975</v>
      </c>
    </row>
    <row r="676" spans="1:8" ht="18" customHeight="1">
      <c r="A676" s="2"/>
      <c r="B676" s="2"/>
      <c r="C676" s="2"/>
      <c r="D676" s="2">
        <v>4240</v>
      </c>
      <c r="E676" s="3" t="s">
        <v>331</v>
      </c>
      <c r="F676" s="11">
        <v>500</v>
      </c>
      <c r="G676" s="32">
        <v>80</v>
      </c>
      <c r="H676" s="60">
        <f t="shared" si="37"/>
        <v>0.16</v>
      </c>
    </row>
    <row r="677" spans="1:8" ht="18" customHeight="1">
      <c r="A677" s="2"/>
      <c r="B677" s="2"/>
      <c r="C677" s="2"/>
      <c r="D677" s="2">
        <v>4300</v>
      </c>
      <c r="E677" s="3" t="s">
        <v>292</v>
      </c>
      <c r="F677" s="11">
        <v>116500</v>
      </c>
      <c r="G677" s="32">
        <v>28939</v>
      </c>
      <c r="H677" s="60">
        <f t="shared" si="37"/>
        <v>0.24840343347639485</v>
      </c>
    </row>
    <row r="678" spans="1:8" ht="18" customHeight="1">
      <c r="A678" s="2"/>
      <c r="B678" s="2"/>
      <c r="C678" s="2"/>
      <c r="D678" s="2">
        <v>4390</v>
      </c>
      <c r="E678" s="3" t="s">
        <v>319</v>
      </c>
      <c r="F678" s="11">
        <v>12000</v>
      </c>
      <c r="G678" s="32">
        <v>1230</v>
      </c>
      <c r="H678" s="60">
        <f t="shared" si="37"/>
        <v>0.1025</v>
      </c>
    </row>
    <row r="679" spans="1:8" ht="18" customHeight="1">
      <c r="A679" s="15"/>
      <c r="B679" s="15"/>
      <c r="C679" s="15"/>
      <c r="D679" s="15">
        <v>4700</v>
      </c>
      <c r="E679" s="6" t="s">
        <v>316</v>
      </c>
      <c r="F679" s="12">
        <v>3000</v>
      </c>
      <c r="G679" s="133">
        <v>0</v>
      </c>
      <c r="H679" s="61">
        <f t="shared" si="37"/>
        <v>0</v>
      </c>
    </row>
    <row r="680" spans="1:8" s="8" customFormat="1" ht="30.75" customHeight="1">
      <c r="A680" s="23" t="s">
        <v>158</v>
      </c>
      <c r="B680" s="23">
        <v>921</v>
      </c>
      <c r="C680" s="14"/>
      <c r="D680" s="14"/>
      <c r="E680" s="9" t="s">
        <v>99</v>
      </c>
      <c r="F680" s="27">
        <f>F681+F683</f>
        <v>21000</v>
      </c>
      <c r="G680" s="27">
        <f>G681+G683</f>
        <v>20000</v>
      </c>
      <c r="H680" s="65">
        <f t="shared" si="37"/>
        <v>0.9523809523809523</v>
      </c>
    </row>
    <row r="681" spans="1:8" ht="18" customHeight="1">
      <c r="A681" s="2"/>
      <c r="B681" s="2"/>
      <c r="C681" s="14">
        <v>92105</v>
      </c>
      <c r="D681" s="14"/>
      <c r="E681" s="9" t="s">
        <v>113</v>
      </c>
      <c r="F681" s="10">
        <f>SUM(F682:F682)</f>
        <v>20000</v>
      </c>
      <c r="G681" s="10">
        <f>SUM(G682:G682)</f>
        <v>19000</v>
      </c>
      <c r="H681" s="63">
        <f t="shared" si="37"/>
        <v>0.95</v>
      </c>
    </row>
    <row r="682" spans="1:8" ht="25.5">
      <c r="A682" s="2"/>
      <c r="B682" s="2"/>
      <c r="C682" s="2"/>
      <c r="D682" s="17">
        <v>2820</v>
      </c>
      <c r="E682" s="110" t="s">
        <v>335</v>
      </c>
      <c r="F682" s="19">
        <v>20000</v>
      </c>
      <c r="G682" s="145">
        <v>19000</v>
      </c>
      <c r="H682" s="62">
        <f t="shared" si="37"/>
        <v>0.95</v>
      </c>
    </row>
    <row r="683" spans="1:8" ht="19.5" customHeight="1">
      <c r="A683" s="2"/>
      <c r="B683" s="17"/>
      <c r="C683" s="23">
        <v>92195</v>
      </c>
      <c r="D683" s="23"/>
      <c r="E683" s="131" t="s">
        <v>58</v>
      </c>
      <c r="F683" s="27">
        <f>F685+F684</f>
        <v>1000</v>
      </c>
      <c r="G683" s="135">
        <f>G685+G684</f>
        <v>1000</v>
      </c>
      <c r="H683" s="65">
        <f t="shared" si="37"/>
        <v>1</v>
      </c>
    </row>
    <row r="684" spans="1:8" ht="19.5" customHeight="1">
      <c r="A684" s="36"/>
      <c r="B684" s="36"/>
      <c r="C684" s="36"/>
      <c r="D684" s="36">
        <v>4307</v>
      </c>
      <c r="E684" s="40" t="s">
        <v>292</v>
      </c>
      <c r="F684" s="35">
        <v>850</v>
      </c>
      <c r="G684" s="155">
        <v>850</v>
      </c>
      <c r="H684" s="62">
        <f t="shared" si="37"/>
        <v>1</v>
      </c>
    </row>
    <row r="685" spans="1:8" ht="19.5" customHeight="1">
      <c r="A685" s="15"/>
      <c r="B685" s="15"/>
      <c r="C685" s="16"/>
      <c r="D685" s="16">
        <v>4309</v>
      </c>
      <c r="E685" s="130" t="s">
        <v>292</v>
      </c>
      <c r="F685" s="18">
        <v>150</v>
      </c>
      <c r="G685" s="144">
        <v>150</v>
      </c>
      <c r="H685" s="59">
        <f t="shared" si="37"/>
        <v>1</v>
      </c>
    </row>
    <row r="686" spans="1:8" s="8" customFormat="1" ht="18" customHeight="1">
      <c r="A686" s="14" t="s">
        <v>159</v>
      </c>
      <c r="B686" s="14">
        <v>926</v>
      </c>
      <c r="C686" s="14"/>
      <c r="D686" s="14"/>
      <c r="E686" s="9" t="s">
        <v>101</v>
      </c>
      <c r="F686" s="10">
        <f>F687</f>
        <v>100000</v>
      </c>
      <c r="G686" s="10">
        <f>G687</f>
        <v>71000</v>
      </c>
      <c r="H686" s="63">
        <f t="shared" si="37"/>
        <v>0.71</v>
      </c>
    </row>
    <row r="687" spans="1:8" s="41" customFormat="1" ht="30.75" customHeight="1">
      <c r="A687" s="36"/>
      <c r="B687" s="36"/>
      <c r="C687" s="23">
        <v>92605</v>
      </c>
      <c r="D687" s="23"/>
      <c r="E687" s="9" t="s">
        <v>114</v>
      </c>
      <c r="F687" s="27">
        <f>F688</f>
        <v>100000</v>
      </c>
      <c r="G687" s="135">
        <f>G688</f>
        <v>71000</v>
      </c>
      <c r="H687" s="65">
        <f t="shared" si="37"/>
        <v>0.71</v>
      </c>
    </row>
    <row r="688" spans="1:8" s="41" customFormat="1" ht="25.5">
      <c r="A688" s="36"/>
      <c r="B688" s="36"/>
      <c r="C688" s="43"/>
      <c r="D688" s="43">
        <v>2820</v>
      </c>
      <c r="E688" s="3" t="s">
        <v>335</v>
      </c>
      <c r="F688" s="35">
        <v>100000</v>
      </c>
      <c r="G688" s="138">
        <v>71000</v>
      </c>
      <c r="H688" s="62">
        <f t="shared" si="37"/>
        <v>0.71</v>
      </c>
    </row>
    <row r="689" spans="1:8" s="8" customFormat="1" ht="35.25" customHeight="1">
      <c r="A689" s="25"/>
      <c r="B689" s="25"/>
      <c r="C689" s="25"/>
      <c r="D689" s="25"/>
      <c r="E689" s="26" t="s">
        <v>76</v>
      </c>
      <c r="F689" s="13">
        <f>F8+F11+F17+F66+F79+F108+F191+F232+F236+F240+F444+F450+F549+F608+F680+F686+F52+F672+F185+F229</f>
        <v>102270115</v>
      </c>
      <c r="G689" s="13">
        <f>G8+G11+G17+G66+G79+G108+G191+G232+G236+G240+G444+G450+G549+G608+G680+G686+G52+G672+G185+G229</f>
        <v>38350126</v>
      </c>
      <c r="H689" s="57">
        <f t="shared" si="37"/>
        <v>0.3749885878196187</v>
      </c>
    </row>
    <row r="690" spans="1:5" ht="18" customHeight="1">
      <c r="A690" s="1"/>
      <c r="B690" s="1"/>
      <c r="C690" s="1"/>
      <c r="D690" s="1"/>
      <c r="E690" s="20"/>
    </row>
    <row r="691" ht="12.75">
      <c r="E691" s="20"/>
    </row>
    <row r="692" ht="12.75">
      <c r="E692" s="20"/>
    </row>
    <row r="693" ht="12.75">
      <c r="E693" s="20"/>
    </row>
    <row r="694" ht="12.75">
      <c r="E694" s="20"/>
    </row>
    <row r="695" ht="12.75">
      <c r="E695" s="20"/>
    </row>
    <row r="696" ht="12.75">
      <c r="E696" s="20"/>
    </row>
    <row r="697" ht="12.75">
      <c r="E697" s="20"/>
    </row>
    <row r="698" ht="12.75">
      <c r="E698" s="20"/>
    </row>
    <row r="699" ht="12.75">
      <c r="E699" s="20"/>
    </row>
  </sheetData>
  <mergeCells count="2">
    <mergeCell ref="A3:G3"/>
    <mergeCell ref="A4:G4"/>
  </mergeCells>
  <printOptions/>
  <pageMargins left="0.3937007874015748" right="0.3937007874015748" top="0.7874015748031497" bottom="0.7874015748031497" header="0.5118110236220472" footer="0.5118110236220472"/>
  <pageSetup fitToHeight="14" fitToWidth="14" horizontalDpi="600" verticalDpi="600" orientation="portrait" paperSize="9" scale="76" r:id="rId1"/>
  <headerFooter alignWithMargins="0">
    <oddHeader>&amp;C&amp;"Arial,Pogrubiona kursywa"&amp;12Powiat Nowosolski</oddHeader>
    <oddFooter>&amp;C&amp;"Arial,Kursywa"Strona &amp;P</oddFooter>
  </headerFooter>
  <rowBreaks count="2" manualBreakCount="2">
    <brk id="231" max="255" man="1"/>
    <brk id="54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K31"/>
  <sheetViews>
    <sheetView view="pageBreakPreview" zoomScaleSheetLayoutView="100" workbookViewId="0" topLeftCell="A15">
      <selection activeCell="H16" sqref="H16"/>
    </sheetView>
  </sheetViews>
  <sheetFormatPr defaultColWidth="9.140625" defaultRowHeight="12.75"/>
  <cols>
    <col min="1" max="1" width="4.28125" style="0" customWidth="1"/>
    <col min="2" max="2" width="24.28125" style="0" customWidth="1"/>
    <col min="3" max="3" width="12.57421875" style="0" customWidth="1"/>
    <col min="4" max="4" width="8.28125" style="0" customWidth="1"/>
    <col min="5" max="5" width="12.57421875" style="0" customWidth="1"/>
    <col min="6" max="7" width="12.28125" style="0" customWidth="1"/>
    <col min="8" max="8" width="26.8515625" style="0" customWidth="1"/>
    <col min="10" max="10" width="10.140625" style="0" bestFit="1" customWidth="1"/>
    <col min="11" max="11" width="11.7109375" style="0" hidden="1" customWidth="1"/>
    <col min="13" max="13" width="18.28125" style="0" customWidth="1"/>
  </cols>
  <sheetData>
    <row r="1" ht="12.75">
      <c r="F1" t="s">
        <v>213</v>
      </c>
    </row>
    <row r="3" spans="1:7" ht="15.75">
      <c r="A3" s="169" t="s">
        <v>139</v>
      </c>
      <c r="B3" s="169"/>
      <c r="C3" s="169"/>
      <c r="D3" s="169"/>
      <c r="E3" s="169"/>
      <c r="F3" s="169"/>
      <c r="G3" s="146"/>
    </row>
    <row r="4" spans="1:7" ht="15.75">
      <c r="A4" s="169" t="s">
        <v>380</v>
      </c>
      <c r="B4" s="169"/>
      <c r="C4" s="169"/>
      <c r="D4" s="169"/>
      <c r="E4" s="169"/>
      <c r="F4" s="169"/>
      <c r="G4" s="146"/>
    </row>
    <row r="5" spans="1:7" ht="15.75">
      <c r="A5" s="169" t="s">
        <v>424</v>
      </c>
      <c r="B5" s="169"/>
      <c r="C5" s="169"/>
      <c r="D5" s="169"/>
      <c r="E5" s="169"/>
      <c r="F5" s="169"/>
      <c r="G5" s="146"/>
    </row>
    <row r="6" ht="12.75">
      <c r="H6" s="99" t="s">
        <v>149</v>
      </c>
    </row>
    <row r="7" spans="1:8" ht="51">
      <c r="A7" s="4" t="s">
        <v>1</v>
      </c>
      <c r="B7" s="5" t="s">
        <v>140</v>
      </c>
      <c r="C7" s="5" t="s">
        <v>141</v>
      </c>
      <c r="D7" s="5" t="s">
        <v>142</v>
      </c>
      <c r="E7" s="5" t="s">
        <v>425</v>
      </c>
      <c r="F7" s="93" t="s">
        <v>426</v>
      </c>
      <c r="G7" s="93" t="s">
        <v>374</v>
      </c>
      <c r="H7" s="5" t="s">
        <v>209</v>
      </c>
    </row>
    <row r="8" spans="1:8" ht="12.75">
      <c r="A8" s="4">
        <v>1</v>
      </c>
      <c r="B8" s="5">
        <v>2</v>
      </c>
      <c r="C8" s="5">
        <v>3</v>
      </c>
      <c r="D8" s="5">
        <v>4</v>
      </c>
      <c r="E8" s="5">
        <v>5</v>
      </c>
      <c r="F8" s="93">
        <v>6</v>
      </c>
      <c r="G8" s="93"/>
      <c r="H8" s="4">
        <v>7</v>
      </c>
    </row>
    <row r="9" spans="1:8" ht="63.75">
      <c r="A9" s="116" t="s">
        <v>10</v>
      </c>
      <c r="B9" s="114" t="s">
        <v>427</v>
      </c>
      <c r="C9" s="117" t="s">
        <v>221</v>
      </c>
      <c r="D9" s="118" t="s">
        <v>428</v>
      </c>
      <c r="E9" s="121">
        <v>69190</v>
      </c>
      <c r="F9" s="122">
        <v>0</v>
      </c>
      <c r="G9" s="147">
        <f>F9/E9</f>
        <v>0</v>
      </c>
      <c r="H9" s="114" t="s">
        <v>419</v>
      </c>
    </row>
    <row r="10" spans="1:11" ht="38.25">
      <c r="A10" s="116" t="s">
        <v>11</v>
      </c>
      <c r="B10" s="114" t="s">
        <v>429</v>
      </c>
      <c r="C10" s="117" t="s">
        <v>143</v>
      </c>
      <c r="D10" s="118" t="s">
        <v>215</v>
      </c>
      <c r="E10" s="121">
        <v>143654</v>
      </c>
      <c r="F10" s="123">
        <v>0</v>
      </c>
      <c r="G10" s="147">
        <f aca="true" t="shared" si="0" ref="G10:G28">F10/E10</f>
        <v>0</v>
      </c>
      <c r="H10" s="114" t="s">
        <v>448</v>
      </c>
      <c r="K10" s="80">
        <f>SUM(F9:F20)</f>
        <v>1406141</v>
      </c>
    </row>
    <row r="11" spans="1:11" ht="38.25">
      <c r="A11" s="47" t="s">
        <v>12</v>
      </c>
      <c r="B11" s="114" t="s">
        <v>430</v>
      </c>
      <c r="C11" s="117" t="s">
        <v>143</v>
      </c>
      <c r="D11" s="118" t="s">
        <v>144</v>
      </c>
      <c r="E11" s="124">
        <v>100000</v>
      </c>
      <c r="F11" s="125">
        <v>0</v>
      </c>
      <c r="G11" s="147">
        <f t="shared" si="0"/>
        <v>0</v>
      </c>
      <c r="H11" s="114" t="s">
        <v>448</v>
      </c>
      <c r="K11" s="80">
        <v>15000</v>
      </c>
    </row>
    <row r="12" spans="1:11" ht="38.25">
      <c r="A12" s="47" t="s">
        <v>13</v>
      </c>
      <c r="B12" s="114" t="s">
        <v>431</v>
      </c>
      <c r="C12" s="117" t="s">
        <v>143</v>
      </c>
      <c r="D12" s="118" t="s">
        <v>144</v>
      </c>
      <c r="E12" s="124">
        <v>800000</v>
      </c>
      <c r="F12" s="125">
        <v>0</v>
      </c>
      <c r="G12" s="147">
        <f t="shared" si="0"/>
        <v>0</v>
      </c>
      <c r="H12" s="114" t="s">
        <v>449</v>
      </c>
      <c r="K12" s="80">
        <v>87604</v>
      </c>
    </row>
    <row r="13" spans="1:11" ht="51">
      <c r="A13" s="47" t="s">
        <v>14</v>
      </c>
      <c r="B13" s="114" t="s">
        <v>432</v>
      </c>
      <c r="C13" s="117" t="s">
        <v>143</v>
      </c>
      <c r="D13" s="118" t="s">
        <v>144</v>
      </c>
      <c r="E13" s="124">
        <v>250000</v>
      </c>
      <c r="F13" s="125">
        <v>0</v>
      </c>
      <c r="G13" s="147">
        <f t="shared" si="0"/>
        <v>0</v>
      </c>
      <c r="H13" s="114" t="s">
        <v>450</v>
      </c>
      <c r="K13" s="80">
        <v>710579</v>
      </c>
    </row>
    <row r="14" spans="1:11" ht="38.25">
      <c r="A14" s="47" t="s">
        <v>15</v>
      </c>
      <c r="B14" s="114" t="s">
        <v>415</v>
      </c>
      <c r="C14" s="117" t="s">
        <v>143</v>
      </c>
      <c r="D14" s="118" t="s">
        <v>144</v>
      </c>
      <c r="E14" s="124">
        <v>48000</v>
      </c>
      <c r="F14" s="125">
        <v>0</v>
      </c>
      <c r="G14" s="147">
        <f t="shared" si="0"/>
        <v>0</v>
      </c>
      <c r="H14" s="114" t="s">
        <v>419</v>
      </c>
      <c r="K14" s="80">
        <v>334997</v>
      </c>
    </row>
    <row r="15" spans="1:11" ht="51">
      <c r="A15" s="47" t="s">
        <v>16</v>
      </c>
      <c r="B15" s="114" t="s">
        <v>433</v>
      </c>
      <c r="C15" s="117" t="s">
        <v>143</v>
      </c>
      <c r="D15" s="118" t="s">
        <v>144</v>
      </c>
      <c r="E15" s="126">
        <v>142905</v>
      </c>
      <c r="F15" s="125">
        <v>0</v>
      </c>
      <c r="G15" s="147">
        <f t="shared" si="0"/>
        <v>0</v>
      </c>
      <c r="H15" s="114" t="s">
        <v>453</v>
      </c>
      <c r="K15" s="80">
        <f>SUM(K10:K14)</f>
        <v>2554321</v>
      </c>
    </row>
    <row r="16" spans="1:11" ht="63.75">
      <c r="A16" s="47" t="s">
        <v>77</v>
      </c>
      <c r="B16" s="115" t="s">
        <v>434</v>
      </c>
      <c r="C16" s="117" t="s">
        <v>143</v>
      </c>
      <c r="D16" s="118" t="s">
        <v>144</v>
      </c>
      <c r="E16" s="124">
        <v>500000</v>
      </c>
      <c r="F16" s="125">
        <v>0</v>
      </c>
      <c r="G16" s="147">
        <f t="shared" si="0"/>
        <v>0</v>
      </c>
      <c r="H16" s="127" t="s">
        <v>454</v>
      </c>
      <c r="K16" s="80">
        <v>2394307</v>
      </c>
    </row>
    <row r="17" spans="1:11" ht="38.25">
      <c r="A17" s="47" t="s">
        <v>78</v>
      </c>
      <c r="B17" s="114" t="s">
        <v>435</v>
      </c>
      <c r="C17" s="117" t="s">
        <v>221</v>
      </c>
      <c r="D17" s="118" t="s">
        <v>436</v>
      </c>
      <c r="E17" s="124">
        <v>26000</v>
      </c>
      <c r="F17" s="125">
        <v>12220</v>
      </c>
      <c r="G17" s="147">
        <f t="shared" si="0"/>
        <v>0.47</v>
      </c>
      <c r="H17" s="114" t="s">
        <v>455</v>
      </c>
      <c r="K17" s="80">
        <f>K15-K16</f>
        <v>160014</v>
      </c>
    </row>
    <row r="18" spans="1:8" ht="51">
      <c r="A18" s="98" t="s">
        <v>79</v>
      </c>
      <c r="B18" s="127" t="s">
        <v>379</v>
      </c>
      <c r="C18" s="128" t="s">
        <v>221</v>
      </c>
      <c r="D18" s="129" t="s">
        <v>222</v>
      </c>
      <c r="E18" s="126">
        <v>1830000</v>
      </c>
      <c r="F18" s="125">
        <v>0</v>
      </c>
      <c r="G18" s="147">
        <f t="shared" si="0"/>
        <v>0</v>
      </c>
      <c r="H18" s="127" t="s">
        <v>448</v>
      </c>
    </row>
    <row r="19" spans="1:8" ht="38.25">
      <c r="A19" s="98" t="s">
        <v>80</v>
      </c>
      <c r="B19" s="127" t="s">
        <v>437</v>
      </c>
      <c r="C19" s="128" t="s">
        <v>221</v>
      </c>
      <c r="D19" s="129" t="s">
        <v>222</v>
      </c>
      <c r="E19" s="126">
        <v>25000</v>
      </c>
      <c r="F19" s="125">
        <v>0</v>
      </c>
      <c r="G19" s="147">
        <f t="shared" si="0"/>
        <v>0</v>
      </c>
      <c r="H19" s="127" t="s">
        <v>465</v>
      </c>
    </row>
    <row r="20" spans="1:8" ht="63.75">
      <c r="A20" s="47" t="s">
        <v>81</v>
      </c>
      <c r="B20" s="114" t="s">
        <v>416</v>
      </c>
      <c r="C20" s="117" t="s">
        <v>336</v>
      </c>
      <c r="D20" s="118" t="s">
        <v>208</v>
      </c>
      <c r="E20" s="124">
        <v>1400000</v>
      </c>
      <c r="F20" s="125">
        <v>1393921</v>
      </c>
      <c r="G20" s="147">
        <f t="shared" si="0"/>
        <v>0.9956578571428572</v>
      </c>
      <c r="H20" s="114" t="s">
        <v>457</v>
      </c>
    </row>
    <row r="21" spans="1:8" ht="51">
      <c r="A21" s="47" t="s">
        <v>82</v>
      </c>
      <c r="B21" s="114" t="s">
        <v>438</v>
      </c>
      <c r="C21" s="117" t="s">
        <v>336</v>
      </c>
      <c r="D21" s="118" t="s">
        <v>463</v>
      </c>
      <c r="E21" s="124">
        <v>450000</v>
      </c>
      <c r="F21" s="125">
        <v>0</v>
      </c>
      <c r="G21" s="147">
        <f t="shared" si="0"/>
        <v>0</v>
      </c>
      <c r="H21" s="114" t="s">
        <v>461</v>
      </c>
    </row>
    <row r="22" spans="1:8" ht="38.25">
      <c r="A22" s="47" t="s">
        <v>83</v>
      </c>
      <c r="B22" s="114" t="s">
        <v>439</v>
      </c>
      <c r="C22" s="117" t="s">
        <v>221</v>
      </c>
      <c r="D22" s="118" t="s">
        <v>417</v>
      </c>
      <c r="E22" s="124">
        <v>562400</v>
      </c>
      <c r="F22" s="125">
        <v>0</v>
      </c>
      <c r="G22" s="147">
        <f t="shared" si="0"/>
        <v>0</v>
      </c>
      <c r="H22" s="114" t="s">
        <v>462</v>
      </c>
    </row>
    <row r="23" spans="1:8" ht="63.75">
      <c r="A23" s="47" t="s">
        <v>84</v>
      </c>
      <c r="B23" s="114" t="s">
        <v>440</v>
      </c>
      <c r="C23" s="117" t="s">
        <v>221</v>
      </c>
      <c r="D23" s="118" t="s">
        <v>219</v>
      </c>
      <c r="E23" s="124">
        <v>50000</v>
      </c>
      <c r="F23" s="125">
        <v>32248</v>
      </c>
      <c r="G23" s="147">
        <f t="shared" si="0"/>
        <v>0.64496</v>
      </c>
      <c r="H23" s="114" t="s">
        <v>457</v>
      </c>
    </row>
    <row r="24" spans="1:8" ht="51">
      <c r="A24" s="47" t="s">
        <v>85</v>
      </c>
      <c r="B24" s="114" t="s">
        <v>418</v>
      </c>
      <c r="C24" s="117" t="s">
        <v>221</v>
      </c>
      <c r="D24" s="117" t="s">
        <v>219</v>
      </c>
      <c r="E24" s="119">
        <v>990455</v>
      </c>
      <c r="F24" s="120">
        <v>0</v>
      </c>
      <c r="G24" s="147">
        <f t="shared" si="0"/>
        <v>0</v>
      </c>
      <c r="H24" s="127" t="s">
        <v>456</v>
      </c>
    </row>
    <row r="25" spans="1:8" ht="38.25">
      <c r="A25" s="47" t="s">
        <v>98</v>
      </c>
      <c r="B25" s="114" t="s">
        <v>441</v>
      </c>
      <c r="C25" s="117" t="s">
        <v>442</v>
      </c>
      <c r="D25" s="117" t="s">
        <v>420</v>
      </c>
      <c r="E25" s="119">
        <v>6900</v>
      </c>
      <c r="F25" s="120">
        <v>6900</v>
      </c>
      <c r="G25" s="147">
        <f t="shared" si="0"/>
        <v>1</v>
      </c>
      <c r="H25" s="114" t="s">
        <v>458</v>
      </c>
    </row>
    <row r="26" spans="1:8" ht="38.25">
      <c r="A26" s="47" t="s">
        <v>100</v>
      </c>
      <c r="B26" s="114" t="s">
        <v>451</v>
      </c>
      <c r="C26" s="117" t="s">
        <v>452</v>
      </c>
      <c r="D26" s="117" t="s">
        <v>420</v>
      </c>
      <c r="E26" s="119">
        <v>7000</v>
      </c>
      <c r="F26" s="120">
        <v>7000</v>
      </c>
      <c r="G26" s="147">
        <f t="shared" si="0"/>
        <v>1</v>
      </c>
      <c r="H26" s="114" t="s">
        <v>457</v>
      </c>
    </row>
    <row r="27" spans="1:8" ht="25.5">
      <c r="A27" s="47" t="s">
        <v>158</v>
      </c>
      <c r="B27" s="160" t="s">
        <v>443</v>
      </c>
      <c r="C27" s="117" t="s">
        <v>444</v>
      </c>
      <c r="D27" s="117" t="s">
        <v>445</v>
      </c>
      <c r="E27" s="119">
        <v>9000</v>
      </c>
      <c r="F27" s="120">
        <v>0</v>
      </c>
      <c r="G27" s="147">
        <f t="shared" si="0"/>
        <v>0</v>
      </c>
      <c r="H27" s="114" t="s">
        <v>459</v>
      </c>
    </row>
    <row r="28" spans="1:8" s="8" customFormat="1" ht="25.5" customHeight="1">
      <c r="A28" s="163" t="s">
        <v>76</v>
      </c>
      <c r="B28" s="167"/>
      <c r="C28" s="167"/>
      <c r="D28" s="164"/>
      <c r="E28" s="13">
        <f>SUM(E9:E27)</f>
        <v>7410504</v>
      </c>
      <c r="F28" s="13">
        <f>SUM(F9:F27)</f>
        <v>1452289</v>
      </c>
      <c r="G28" s="148">
        <f t="shared" si="0"/>
        <v>0.19597708873782405</v>
      </c>
      <c r="H28" s="7"/>
    </row>
    <row r="29" spans="2:3" ht="12.75">
      <c r="B29" s="53"/>
      <c r="C29" s="53"/>
    </row>
    <row r="30" spans="2:3" ht="12.75">
      <c r="B30" s="53"/>
      <c r="C30" s="53"/>
    </row>
    <row r="31" spans="2:3" ht="12.75">
      <c r="B31" s="53"/>
      <c r="C31" s="53"/>
    </row>
  </sheetData>
  <mergeCells count="4">
    <mergeCell ref="A3:F3"/>
    <mergeCell ref="A4:F4"/>
    <mergeCell ref="A5:F5"/>
    <mergeCell ref="A28:D28"/>
  </mergeCells>
  <printOptions/>
  <pageMargins left="0" right="0" top="0.5905511811023623" bottom="0" header="0.31496062992125984" footer="0.3937007874015748"/>
  <pageSetup fitToHeight="2" fitToWidth="3"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6"/>
  <sheetViews>
    <sheetView workbookViewId="0" topLeftCell="A1">
      <selection activeCell="C7" sqref="C7"/>
    </sheetView>
  </sheetViews>
  <sheetFormatPr defaultColWidth="9.140625" defaultRowHeight="12.75"/>
  <cols>
    <col min="2" max="2" width="56.57421875" style="0" customWidth="1"/>
    <col min="3" max="3" width="20.28125" style="0" customWidth="1"/>
  </cols>
  <sheetData>
    <row r="1" ht="12.75">
      <c r="C1" t="s">
        <v>156</v>
      </c>
    </row>
    <row r="3" spans="1:2" ht="12.75">
      <c r="A3" s="168" t="s">
        <v>122</v>
      </c>
      <c r="B3" s="168"/>
    </row>
    <row r="4" spans="1:2" ht="12.75">
      <c r="A4" s="168" t="s">
        <v>424</v>
      </c>
      <c r="B4" s="168"/>
    </row>
    <row r="5" ht="12.75">
      <c r="C5" s="100" t="s">
        <v>149</v>
      </c>
    </row>
    <row r="6" ht="12.75">
      <c r="C6" s="1"/>
    </row>
    <row r="7" spans="1:3" ht="18" customHeight="1">
      <c r="A7" s="49"/>
      <c r="B7" s="50" t="s">
        <v>123</v>
      </c>
      <c r="C7" s="92">
        <v>21652153</v>
      </c>
    </row>
    <row r="8" spans="1:3" ht="18" customHeight="1">
      <c r="A8" s="2" t="s">
        <v>10</v>
      </c>
      <c r="B8" s="3" t="s">
        <v>124</v>
      </c>
      <c r="C8" s="11">
        <v>0</v>
      </c>
    </row>
    <row r="9" spans="1:3" ht="43.5" customHeight="1">
      <c r="A9" s="2"/>
      <c r="B9" s="3" t="s">
        <v>154</v>
      </c>
      <c r="C9" s="19">
        <v>0</v>
      </c>
    </row>
    <row r="10" spans="1:3" ht="18" customHeight="1">
      <c r="A10" s="2" t="s">
        <v>11</v>
      </c>
      <c r="B10" s="3" t="s">
        <v>126</v>
      </c>
      <c r="C10" s="11">
        <v>21653152</v>
      </c>
    </row>
    <row r="11" spans="1:3" ht="18" customHeight="1">
      <c r="A11" s="2" t="s">
        <v>12</v>
      </c>
      <c r="B11" s="3" t="s">
        <v>127</v>
      </c>
      <c r="C11" s="11">
        <v>0</v>
      </c>
    </row>
    <row r="12" spans="1:3" ht="43.5" customHeight="1">
      <c r="A12" s="2"/>
      <c r="B12" s="3" t="s">
        <v>125</v>
      </c>
      <c r="C12" s="11">
        <v>0</v>
      </c>
    </row>
    <row r="13" spans="1:3" ht="18" customHeight="1">
      <c r="A13" s="2" t="s">
        <v>13</v>
      </c>
      <c r="B13" s="3" t="s">
        <v>128</v>
      </c>
      <c r="C13" s="11">
        <v>0</v>
      </c>
    </row>
    <row r="14" spans="1:3" ht="30.75" customHeight="1">
      <c r="A14" s="17" t="s">
        <v>14</v>
      </c>
      <c r="B14" s="3" t="s">
        <v>129</v>
      </c>
      <c r="C14" s="19">
        <v>901541</v>
      </c>
    </row>
    <row r="15" spans="1:3" ht="18" customHeight="1">
      <c r="A15" s="2" t="s">
        <v>15</v>
      </c>
      <c r="B15" s="3" t="s">
        <v>130</v>
      </c>
      <c r="C15" s="11">
        <f>C8+C10+C11+C13+C14</f>
        <v>22554693</v>
      </c>
    </row>
    <row r="16" spans="1:3" ht="18" customHeight="1">
      <c r="A16" s="2" t="s">
        <v>16</v>
      </c>
      <c r="B16" s="3" t="s">
        <v>131</v>
      </c>
      <c r="C16" s="12">
        <v>41659800</v>
      </c>
    </row>
    <row r="17" spans="1:3" s="8" customFormat="1" ht="24.75" customHeight="1">
      <c r="A17" s="25" t="s">
        <v>77</v>
      </c>
      <c r="B17" s="26" t="s">
        <v>132</v>
      </c>
      <c r="C17" s="13">
        <f>C15+C16</f>
        <v>64214493</v>
      </c>
    </row>
    <row r="18" spans="1:3" ht="18" customHeight="1">
      <c r="A18" s="2"/>
      <c r="B18" s="9" t="s">
        <v>133</v>
      </c>
      <c r="C18" s="92">
        <f>C19+C23</f>
        <v>21653152</v>
      </c>
    </row>
    <row r="19" spans="1:3" ht="18" customHeight="1">
      <c r="A19" s="2" t="s">
        <v>78</v>
      </c>
      <c r="B19" s="3" t="s">
        <v>153</v>
      </c>
      <c r="C19" s="11">
        <v>21653152</v>
      </c>
    </row>
    <row r="20" spans="1:3" ht="43.5" customHeight="1">
      <c r="A20" s="2"/>
      <c r="B20" s="3" t="s">
        <v>134</v>
      </c>
      <c r="C20" s="19">
        <v>0</v>
      </c>
    </row>
    <row r="21" spans="1:3" ht="18" customHeight="1">
      <c r="A21" s="2" t="s">
        <v>79</v>
      </c>
      <c r="B21" s="3" t="s">
        <v>135</v>
      </c>
      <c r="C21" s="45">
        <v>0</v>
      </c>
    </row>
    <row r="22" spans="1:3" ht="18" customHeight="1">
      <c r="A22" s="2" t="s">
        <v>80</v>
      </c>
      <c r="B22" s="3" t="s">
        <v>136</v>
      </c>
      <c r="C22" s="45">
        <v>0</v>
      </c>
    </row>
    <row r="23" spans="1:3" ht="18" customHeight="1">
      <c r="A23" s="2" t="s">
        <v>81</v>
      </c>
      <c r="B23" s="3" t="s">
        <v>423</v>
      </c>
      <c r="C23" s="11">
        <v>0</v>
      </c>
    </row>
    <row r="24" spans="1:3" ht="18" customHeight="1">
      <c r="A24" s="2" t="s">
        <v>82</v>
      </c>
      <c r="B24" s="3" t="s">
        <v>137</v>
      </c>
      <c r="C24" s="11">
        <f>C18</f>
        <v>21653152</v>
      </c>
    </row>
    <row r="25" spans="1:3" ht="18" customHeight="1">
      <c r="A25" s="2">
        <v>14</v>
      </c>
      <c r="B25" s="3" t="s">
        <v>138</v>
      </c>
      <c r="C25" s="11">
        <v>36718209</v>
      </c>
    </row>
    <row r="26" spans="1:3" s="8" customFormat="1" ht="24.75" customHeight="1">
      <c r="A26" s="25" t="s">
        <v>83</v>
      </c>
      <c r="B26" s="26" t="s">
        <v>155</v>
      </c>
      <c r="C26" s="13">
        <f>C24+C25</f>
        <v>58371361</v>
      </c>
    </row>
  </sheetData>
  <mergeCells count="2">
    <mergeCell ref="A3:B3"/>
    <mergeCell ref="A4:B4"/>
  </mergeCells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4"/>
  <sheetViews>
    <sheetView tabSelected="1" workbookViewId="0" topLeftCell="A1">
      <selection activeCell="B31" sqref="B31"/>
    </sheetView>
  </sheetViews>
  <sheetFormatPr defaultColWidth="9.140625" defaultRowHeight="12.75"/>
  <cols>
    <col min="3" max="3" width="38.28125" style="0" customWidth="1"/>
    <col min="4" max="5" width="14.7109375" style="0" customWidth="1"/>
  </cols>
  <sheetData>
    <row r="1" ht="12.75">
      <c r="E1" t="s">
        <v>121</v>
      </c>
    </row>
    <row r="3" spans="1:5" ht="15.75">
      <c r="A3" s="169" t="s">
        <v>115</v>
      </c>
      <c r="B3" s="169"/>
      <c r="C3" s="169"/>
      <c r="D3" s="169"/>
      <c r="E3" s="169"/>
    </row>
    <row r="4" spans="1:5" ht="15.75">
      <c r="A4" s="169" t="s">
        <v>116</v>
      </c>
      <c r="B4" s="169"/>
      <c r="C4" s="169"/>
      <c r="D4" s="169"/>
      <c r="E4" s="169"/>
    </row>
    <row r="5" spans="1:5" ht="15.75">
      <c r="A5" s="169" t="s">
        <v>424</v>
      </c>
      <c r="B5" s="169"/>
      <c r="C5" s="169"/>
      <c r="D5" s="169"/>
      <c r="E5" s="169"/>
    </row>
    <row r="6" ht="12.75">
      <c r="E6" s="100" t="s">
        <v>149</v>
      </c>
    </row>
    <row r="7" spans="1:5" ht="12.75">
      <c r="A7" s="4" t="s">
        <v>33</v>
      </c>
      <c r="B7" s="4" t="s">
        <v>34</v>
      </c>
      <c r="C7" s="4" t="s">
        <v>117</v>
      </c>
      <c r="D7" s="4" t="s">
        <v>118</v>
      </c>
      <c r="E7" s="4" t="s">
        <v>119</v>
      </c>
    </row>
    <row r="8" spans="1:5" ht="12.75">
      <c r="A8" s="4">
        <v>1</v>
      </c>
      <c r="B8" s="4">
        <v>2</v>
      </c>
      <c r="C8" s="4">
        <v>3</v>
      </c>
      <c r="D8" s="4">
        <v>4</v>
      </c>
      <c r="E8" s="4">
        <v>5</v>
      </c>
    </row>
    <row r="9" spans="1:5" s="8" customFormat="1" ht="18" customHeight="1">
      <c r="A9" s="21" t="s">
        <v>42</v>
      </c>
      <c r="B9" s="14"/>
      <c r="C9" s="9" t="s">
        <v>35</v>
      </c>
      <c r="D9" s="10">
        <f>SUM(D10)</f>
        <v>96801</v>
      </c>
      <c r="E9" s="10">
        <f>SUM(E10)</f>
        <v>7872</v>
      </c>
    </row>
    <row r="10" spans="1:5" ht="30.75" customHeight="1">
      <c r="A10" s="15"/>
      <c r="B10" s="39" t="s">
        <v>36</v>
      </c>
      <c r="C10" s="6" t="s">
        <v>37</v>
      </c>
      <c r="D10" s="18">
        <v>96801</v>
      </c>
      <c r="E10" s="18">
        <v>7872</v>
      </c>
    </row>
    <row r="11" spans="1:6" s="8" customFormat="1" ht="18" customHeight="1">
      <c r="A11" s="14">
        <v>700</v>
      </c>
      <c r="B11" s="14"/>
      <c r="C11" s="9" t="s">
        <v>46</v>
      </c>
      <c r="D11" s="51">
        <f>SUM(D12)</f>
        <v>101000</v>
      </c>
      <c r="E11" s="51">
        <f>SUM(E12)</f>
        <v>97361</v>
      </c>
      <c r="F11" s="44"/>
    </row>
    <row r="12" spans="1:6" ht="18" customHeight="1">
      <c r="A12" s="15"/>
      <c r="B12" s="15">
        <v>70005</v>
      </c>
      <c r="C12" s="6" t="s">
        <v>47</v>
      </c>
      <c r="D12" s="52">
        <v>101000</v>
      </c>
      <c r="E12" s="12">
        <v>97361</v>
      </c>
      <c r="F12" s="32"/>
    </row>
    <row r="13" spans="1:5" s="8" customFormat="1" ht="18" customHeight="1">
      <c r="A13" s="14">
        <v>710</v>
      </c>
      <c r="B13" s="14"/>
      <c r="C13" s="9" t="s">
        <v>48</v>
      </c>
      <c r="D13" s="10">
        <f>SUM(D14:D17)</f>
        <v>359200</v>
      </c>
      <c r="E13" s="10">
        <f>SUM(E14:E17)</f>
        <v>253795</v>
      </c>
    </row>
    <row r="14" spans="1:5" ht="30.75" customHeight="1">
      <c r="A14" s="2"/>
      <c r="B14" s="17">
        <v>71012</v>
      </c>
      <c r="C14" s="3" t="s">
        <v>49</v>
      </c>
      <c r="D14" s="19">
        <v>60900</v>
      </c>
      <c r="E14" s="19">
        <v>60900</v>
      </c>
    </row>
    <row r="15" spans="1:5" ht="30.75" customHeight="1">
      <c r="A15" s="2"/>
      <c r="B15" s="17">
        <v>71013</v>
      </c>
      <c r="C15" s="3" t="s">
        <v>55</v>
      </c>
      <c r="D15" s="19">
        <v>70200</v>
      </c>
      <c r="E15" s="19">
        <v>0</v>
      </c>
    </row>
    <row r="16" spans="1:5" ht="18" customHeight="1">
      <c r="A16" s="2"/>
      <c r="B16" s="2">
        <v>71014</v>
      </c>
      <c r="C16" s="3" t="s">
        <v>50</v>
      </c>
      <c r="D16" s="11">
        <v>12600</v>
      </c>
      <c r="E16" s="11">
        <v>246</v>
      </c>
    </row>
    <row r="17" spans="1:5" ht="18" customHeight="1">
      <c r="A17" s="15"/>
      <c r="B17" s="15">
        <v>71015</v>
      </c>
      <c r="C17" s="6" t="s">
        <v>51</v>
      </c>
      <c r="D17" s="12">
        <v>215500</v>
      </c>
      <c r="E17" s="12">
        <v>192649</v>
      </c>
    </row>
    <row r="18" spans="1:5" s="8" customFormat="1" ht="18" customHeight="1">
      <c r="A18" s="14">
        <v>750</v>
      </c>
      <c r="B18" s="14"/>
      <c r="C18" s="9" t="s">
        <v>52</v>
      </c>
      <c r="D18" s="10">
        <f>SUM(D19:D20)</f>
        <v>152100</v>
      </c>
      <c r="E18" s="10">
        <f>SUM(E19:E20)</f>
        <v>151052</v>
      </c>
    </row>
    <row r="19" spans="1:5" ht="18" customHeight="1">
      <c r="A19" s="2"/>
      <c r="B19" s="2">
        <v>75011</v>
      </c>
      <c r="C19" s="3" t="s">
        <v>53</v>
      </c>
      <c r="D19" s="11">
        <v>130100</v>
      </c>
      <c r="E19" s="11">
        <v>130100</v>
      </c>
    </row>
    <row r="20" spans="1:5" ht="18" customHeight="1">
      <c r="A20" s="15"/>
      <c r="B20" s="15">
        <v>75045</v>
      </c>
      <c r="C20" s="6" t="s">
        <v>337</v>
      </c>
      <c r="D20" s="12">
        <v>22000</v>
      </c>
      <c r="E20" s="12">
        <v>20952</v>
      </c>
    </row>
    <row r="21" spans="1:5" s="8" customFormat="1" ht="18" customHeight="1" hidden="1">
      <c r="A21" s="14">
        <v>752</v>
      </c>
      <c r="B21" s="14"/>
      <c r="C21" s="9" t="s">
        <v>56</v>
      </c>
      <c r="D21" s="10">
        <f>SUM(D22)</f>
        <v>1200</v>
      </c>
      <c r="E21" s="10">
        <f>SUM(E22)</f>
        <v>0</v>
      </c>
    </row>
    <row r="22" spans="1:5" ht="18" customHeight="1" hidden="1">
      <c r="A22" s="15"/>
      <c r="B22" s="15">
        <v>75212</v>
      </c>
      <c r="C22" s="6" t="s">
        <v>57</v>
      </c>
      <c r="D22" s="12">
        <v>1200</v>
      </c>
      <c r="E22" s="12">
        <v>0</v>
      </c>
    </row>
    <row r="23" spans="1:5" ht="18" customHeight="1">
      <c r="A23" s="14">
        <v>752</v>
      </c>
      <c r="B23" s="14"/>
      <c r="C23" s="9" t="s">
        <v>56</v>
      </c>
      <c r="D23" s="10">
        <f>SUM(D24)</f>
        <v>2000</v>
      </c>
      <c r="E23" s="10">
        <f>SUM(E24)</f>
        <v>0</v>
      </c>
    </row>
    <row r="24" spans="1:5" ht="18" customHeight="1">
      <c r="A24" s="15"/>
      <c r="B24" s="15">
        <v>75212</v>
      </c>
      <c r="C24" s="6" t="s">
        <v>57</v>
      </c>
      <c r="D24" s="12">
        <v>2000</v>
      </c>
      <c r="E24" s="12">
        <v>0</v>
      </c>
    </row>
    <row r="25" spans="1:5" s="8" customFormat="1" ht="30.75" customHeight="1">
      <c r="A25" s="23">
        <v>754</v>
      </c>
      <c r="B25" s="14"/>
      <c r="C25" s="9" t="s">
        <v>87</v>
      </c>
      <c r="D25" s="27">
        <f>SUM(D26:D27)</f>
        <v>3941921</v>
      </c>
      <c r="E25" s="27">
        <f>SUM(E26:E27)</f>
        <v>3656141</v>
      </c>
    </row>
    <row r="26" spans="1:5" ht="30.75" customHeight="1">
      <c r="A26" s="2"/>
      <c r="B26" s="17">
        <v>75411</v>
      </c>
      <c r="C26" s="3" t="s">
        <v>59</v>
      </c>
      <c r="D26" s="19">
        <v>3936921</v>
      </c>
      <c r="E26" s="19">
        <v>3656141</v>
      </c>
    </row>
    <row r="27" spans="1:5" ht="18" customHeight="1">
      <c r="A27" s="2"/>
      <c r="B27" s="2">
        <v>75414</v>
      </c>
      <c r="C27" s="3" t="s">
        <v>60</v>
      </c>
      <c r="D27" s="11">
        <v>5000</v>
      </c>
      <c r="E27" s="19">
        <v>0</v>
      </c>
    </row>
    <row r="28" spans="1:5" s="8" customFormat="1" ht="18" customHeight="1">
      <c r="A28" s="29">
        <v>851</v>
      </c>
      <c r="B28" s="29"/>
      <c r="C28" s="30" t="s">
        <v>65</v>
      </c>
      <c r="D28" s="33">
        <f>SUM(D29:D29)</f>
        <v>2173000</v>
      </c>
      <c r="E28" s="33">
        <f>SUM(E29:E29)</f>
        <v>2164757</v>
      </c>
    </row>
    <row r="29" spans="1:5" ht="43.5" customHeight="1">
      <c r="A29" s="15"/>
      <c r="B29" s="16">
        <v>85156</v>
      </c>
      <c r="C29" s="6" t="s">
        <v>92</v>
      </c>
      <c r="D29" s="18">
        <v>2173000</v>
      </c>
      <c r="E29" s="18">
        <v>2164757</v>
      </c>
    </row>
    <row r="30" spans="1:5" s="8" customFormat="1" ht="30.75" customHeight="1">
      <c r="A30" s="23">
        <v>852</v>
      </c>
      <c r="B30" s="14"/>
      <c r="C30" s="131" t="s">
        <v>66</v>
      </c>
      <c r="D30" s="27">
        <f>SUM(D31:D31)</f>
        <v>30000</v>
      </c>
      <c r="E30" s="27">
        <f>SUM(E31:E31)</f>
        <v>25459</v>
      </c>
    </row>
    <row r="31" spans="1:5" s="8" customFormat="1" ht="30.75" customHeight="1">
      <c r="A31" s="91"/>
      <c r="B31" s="68">
        <v>85205</v>
      </c>
      <c r="C31" s="69" t="s">
        <v>338</v>
      </c>
      <c r="D31" s="42">
        <v>30000</v>
      </c>
      <c r="E31" s="42">
        <v>25459</v>
      </c>
    </row>
    <row r="32" spans="1:5" s="8" customFormat="1" ht="30.75" customHeight="1">
      <c r="A32" s="23">
        <v>853</v>
      </c>
      <c r="B32" s="14"/>
      <c r="C32" s="9" t="s">
        <v>69</v>
      </c>
      <c r="D32" s="27">
        <f>D33</f>
        <v>228200</v>
      </c>
      <c r="E32" s="27">
        <f>E33</f>
        <v>223394</v>
      </c>
    </row>
    <row r="33" spans="1:5" ht="30.75" customHeight="1">
      <c r="A33" s="2"/>
      <c r="B33" s="17">
        <v>85321</v>
      </c>
      <c r="C33" s="3" t="s">
        <v>70</v>
      </c>
      <c r="D33" s="19">
        <v>228200</v>
      </c>
      <c r="E33" s="19">
        <v>223394</v>
      </c>
    </row>
    <row r="34" spans="1:5" s="8" customFormat="1" ht="25.5" customHeight="1">
      <c r="A34" s="7"/>
      <c r="B34" s="7"/>
      <c r="C34" s="46" t="s">
        <v>120</v>
      </c>
      <c r="D34" s="13">
        <f>D9+D11+D13+D18+D25+D28+D30+D32+D23</f>
        <v>7084222</v>
      </c>
      <c r="E34" s="13">
        <f>E9+E11+E13+E18+E32+E25+E28+E30+E23</f>
        <v>6579831</v>
      </c>
    </row>
  </sheetData>
  <mergeCells count="3">
    <mergeCell ref="A3:E3"/>
    <mergeCell ref="A4:E4"/>
    <mergeCell ref="A5:E5"/>
  </mergeCells>
  <printOptions/>
  <pageMargins left="0.75" right="0.75" top="1" bottom="1" header="0.5" footer="0.5"/>
  <pageSetup horizontalDpi="600" verticalDpi="60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45"/>
  <sheetViews>
    <sheetView workbookViewId="0" topLeftCell="B6">
      <selection activeCell="F44" sqref="F44"/>
    </sheetView>
  </sheetViews>
  <sheetFormatPr defaultColWidth="9.140625" defaultRowHeight="12.75"/>
  <cols>
    <col min="1" max="1" width="0" style="0" hidden="1" customWidth="1"/>
    <col min="2" max="2" width="4.28125" style="0" customWidth="1"/>
    <col min="3" max="3" width="32.57421875" style="0" customWidth="1"/>
    <col min="4" max="4" width="8.28125" style="0" customWidth="1"/>
    <col min="5" max="5" width="15.57421875" style="0" customWidth="1"/>
    <col min="6" max="6" width="14.7109375" style="0" customWidth="1"/>
  </cols>
  <sheetData>
    <row r="1" ht="12.75">
      <c r="F1" t="s">
        <v>223</v>
      </c>
    </row>
    <row r="3" spans="2:6" ht="15.75">
      <c r="B3" s="169" t="s">
        <v>260</v>
      </c>
      <c r="C3" s="169"/>
      <c r="D3" s="169"/>
      <c r="E3" s="169"/>
      <c r="F3" s="169"/>
    </row>
    <row r="4" spans="2:6" ht="15.75">
      <c r="B4" s="169" t="s">
        <v>261</v>
      </c>
      <c r="C4" s="169"/>
      <c r="D4" s="169"/>
      <c r="E4" s="169"/>
      <c r="F4" s="169"/>
    </row>
    <row r="5" spans="2:6" ht="15.75">
      <c r="B5" s="169"/>
      <c r="C5" s="169"/>
      <c r="D5" s="169"/>
      <c r="E5" s="169"/>
      <c r="F5" s="169"/>
    </row>
    <row r="6" ht="12.75">
      <c r="F6" s="100" t="s">
        <v>149</v>
      </c>
    </row>
    <row r="7" spans="1:6" ht="25.5">
      <c r="A7" s="5" t="s">
        <v>150</v>
      </c>
      <c r="B7" s="4" t="s">
        <v>1</v>
      </c>
      <c r="C7" s="5" t="s">
        <v>145</v>
      </c>
      <c r="D7" s="5" t="s">
        <v>142</v>
      </c>
      <c r="E7" s="5" t="s">
        <v>216</v>
      </c>
      <c r="F7" s="5" t="s">
        <v>262</v>
      </c>
    </row>
    <row r="8" spans="1:6" ht="12.75">
      <c r="A8" s="4">
        <v>1</v>
      </c>
      <c r="B8" s="4">
        <v>1</v>
      </c>
      <c r="C8" s="5">
        <v>2</v>
      </c>
      <c r="D8" s="5">
        <v>3</v>
      </c>
      <c r="E8" s="5">
        <v>4</v>
      </c>
      <c r="F8" s="5">
        <v>5</v>
      </c>
    </row>
    <row r="9" spans="1:8" ht="38.25">
      <c r="A9" s="170" t="s">
        <v>146</v>
      </c>
      <c r="B9" s="4" t="s">
        <v>10</v>
      </c>
      <c r="C9" s="48" t="s">
        <v>263</v>
      </c>
      <c r="D9" s="55" t="s">
        <v>144</v>
      </c>
      <c r="E9" s="54">
        <v>75000</v>
      </c>
      <c r="F9" s="54">
        <v>71657</v>
      </c>
      <c r="H9" s="71"/>
    </row>
    <row r="10" spans="1:8" ht="38.25" hidden="1">
      <c r="A10" s="171"/>
      <c r="B10" s="4" t="s">
        <v>11</v>
      </c>
      <c r="C10" s="48" t="s">
        <v>157</v>
      </c>
      <c r="D10" s="55" t="s">
        <v>144</v>
      </c>
      <c r="E10" s="54">
        <v>94377</v>
      </c>
      <c r="F10" s="54">
        <v>55910</v>
      </c>
      <c r="H10" s="71"/>
    </row>
    <row r="11" spans="1:8" ht="38.25">
      <c r="A11" s="171"/>
      <c r="B11" s="4" t="s">
        <v>11</v>
      </c>
      <c r="C11" s="48" t="s">
        <v>264</v>
      </c>
      <c r="D11" s="55" t="s">
        <v>144</v>
      </c>
      <c r="E11" s="54">
        <v>209974</v>
      </c>
      <c r="F11" s="54">
        <v>209974</v>
      </c>
      <c r="H11" s="71"/>
    </row>
    <row r="12" spans="1:8" ht="25.5">
      <c r="A12" s="171"/>
      <c r="B12" s="4" t="s">
        <v>12</v>
      </c>
      <c r="C12" s="48" t="s">
        <v>265</v>
      </c>
      <c r="D12" s="55" t="s">
        <v>144</v>
      </c>
      <c r="E12" s="54">
        <v>60000</v>
      </c>
      <c r="F12" s="54">
        <v>0</v>
      </c>
      <c r="H12" s="71"/>
    </row>
    <row r="13" spans="1:8" ht="38.25">
      <c r="A13" s="171"/>
      <c r="B13" s="4" t="s">
        <v>13</v>
      </c>
      <c r="C13" s="48" t="s">
        <v>266</v>
      </c>
      <c r="D13" s="55" t="s">
        <v>144</v>
      </c>
      <c r="E13" s="54">
        <v>50000</v>
      </c>
      <c r="F13" s="54">
        <v>0</v>
      </c>
      <c r="H13" s="71"/>
    </row>
    <row r="14" spans="1:8" ht="38.25">
      <c r="A14" s="171"/>
      <c r="B14" s="4" t="s">
        <v>14</v>
      </c>
      <c r="C14" s="48" t="s">
        <v>267</v>
      </c>
      <c r="D14" s="55" t="s">
        <v>215</v>
      </c>
      <c r="E14" s="54">
        <v>50000</v>
      </c>
      <c r="F14" s="54">
        <v>0</v>
      </c>
      <c r="H14" s="71"/>
    </row>
    <row r="15" spans="1:8" ht="25.5">
      <c r="A15" s="171"/>
      <c r="B15" s="4" t="s">
        <v>15</v>
      </c>
      <c r="C15" s="48" t="s">
        <v>268</v>
      </c>
      <c r="D15" s="55" t="s">
        <v>219</v>
      </c>
      <c r="E15" s="54">
        <v>351000</v>
      </c>
      <c r="F15" s="54">
        <v>0</v>
      </c>
      <c r="H15" s="71"/>
    </row>
    <row r="16" spans="1:8" ht="38.25">
      <c r="A16" s="171"/>
      <c r="B16" s="4" t="s">
        <v>16</v>
      </c>
      <c r="C16" s="48" t="s">
        <v>269</v>
      </c>
      <c r="D16" s="55" t="s">
        <v>276</v>
      </c>
      <c r="E16" s="54">
        <v>176570</v>
      </c>
      <c r="F16" s="54">
        <v>6400</v>
      </c>
      <c r="H16" s="71"/>
    </row>
    <row r="17" spans="1:8" ht="38.25">
      <c r="A17" s="171"/>
      <c r="B17" s="4" t="s">
        <v>77</v>
      </c>
      <c r="C17" s="48" t="s">
        <v>270</v>
      </c>
      <c r="D17" s="55" t="s">
        <v>220</v>
      </c>
      <c r="E17" s="54">
        <v>484430</v>
      </c>
      <c r="F17" s="54">
        <v>484430</v>
      </c>
      <c r="H17" s="71"/>
    </row>
    <row r="18" spans="1:8" ht="51">
      <c r="A18" s="171"/>
      <c r="B18" s="4" t="s">
        <v>78</v>
      </c>
      <c r="C18" s="48" t="s">
        <v>271</v>
      </c>
      <c r="D18" s="55" t="s">
        <v>220</v>
      </c>
      <c r="E18" s="54">
        <v>44500</v>
      </c>
      <c r="F18" s="54">
        <v>44500</v>
      </c>
      <c r="H18" s="71"/>
    </row>
    <row r="19" spans="1:8" ht="51">
      <c r="A19" s="171"/>
      <c r="B19" s="4" t="s">
        <v>79</v>
      </c>
      <c r="C19" s="48" t="s">
        <v>272</v>
      </c>
      <c r="D19" s="55">
        <v>60014</v>
      </c>
      <c r="E19" s="54">
        <v>341114</v>
      </c>
      <c r="F19" s="54">
        <v>341114</v>
      </c>
      <c r="H19" s="71"/>
    </row>
    <row r="20" spans="1:8" ht="38.25">
      <c r="A20" s="171"/>
      <c r="B20" s="4" t="s">
        <v>80</v>
      </c>
      <c r="C20" s="48" t="s">
        <v>273</v>
      </c>
      <c r="D20" s="55" t="s">
        <v>277</v>
      </c>
      <c r="E20" s="54">
        <v>18000</v>
      </c>
      <c r="F20" s="54">
        <v>18000</v>
      </c>
      <c r="H20" s="71"/>
    </row>
    <row r="21" spans="1:8" ht="38.25">
      <c r="A21" s="171"/>
      <c r="B21" s="4">
        <v>12</v>
      </c>
      <c r="C21" s="48" t="s">
        <v>274</v>
      </c>
      <c r="D21" s="55" t="s">
        <v>278</v>
      </c>
      <c r="E21" s="54">
        <v>10000</v>
      </c>
      <c r="F21" s="54">
        <v>10000</v>
      </c>
      <c r="H21" s="71"/>
    </row>
    <row r="22" spans="1:10" ht="38.25">
      <c r="A22" s="171"/>
      <c r="B22" s="4">
        <v>13</v>
      </c>
      <c r="C22" s="48" t="s">
        <v>275</v>
      </c>
      <c r="D22" s="55" t="s">
        <v>279</v>
      </c>
      <c r="E22" s="54">
        <v>45000</v>
      </c>
      <c r="F22" s="54">
        <v>45000</v>
      </c>
      <c r="H22" s="71"/>
      <c r="J22" s="113"/>
    </row>
    <row r="23" spans="1:8" ht="12.75" hidden="1">
      <c r="A23" s="171"/>
      <c r="B23" s="4" t="s">
        <v>79</v>
      </c>
      <c r="C23" s="48"/>
      <c r="D23" s="55"/>
      <c r="E23" s="54"/>
      <c r="F23" s="54"/>
      <c r="H23" s="71"/>
    </row>
    <row r="24" spans="1:8" ht="12.75" hidden="1">
      <c r="A24" s="171"/>
      <c r="B24" s="4" t="s">
        <v>81</v>
      </c>
      <c r="C24" s="48"/>
      <c r="D24" s="55"/>
      <c r="E24" s="54"/>
      <c r="F24" s="54"/>
      <c r="H24" s="71"/>
    </row>
    <row r="25" spans="1:8" ht="12.75" hidden="1">
      <c r="A25" s="171"/>
      <c r="B25" s="4" t="s">
        <v>82</v>
      </c>
      <c r="C25" s="48"/>
      <c r="D25" s="55"/>
      <c r="E25" s="54"/>
      <c r="F25" s="54"/>
      <c r="H25" s="71"/>
    </row>
    <row r="26" spans="1:8" ht="12.75" hidden="1">
      <c r="A26" s="171"/>
      <c r="B26" s="4" t="s">
        <v>83</v>
      </c>
      <c r="C26" s="48"/>
      <c r="D26" s="55"/>
      <c r="E26" s="54"/>
      <c r="F26" s="54"/>
      <c r="H26" s="71"/>
    </row>
    <row r="27" spans="1:8" ht="12.75" hidden="1">
      <c r="A27" s="171"/>
      <c r="B27" s="4" t="s">
        <v>84</v>
      </c>
      <c r="C27" s="48"/>
      <c r="D27" s="55"/>
      <c r="E27" s="54"/>
      <c r="F27" s="54"/>
      <c r="H27" s="71"/>
    </row>
    <row r="28" spans="1:8" ht="12.75" hidden="1">
      <c r="A28" s="170" t="s">
        <v>147</v>
      </c>
      <c r="B28" s="4" t="s">
        <v>85</v>
      </c>
      <c r="C28" s="48"/>
      <c r="D28" s="55"/>
      <c r="E28" s="54"/>
      <c r="F28" s="54"/>
      <c r="H28" s="71"/>
    </row>
    <row r="29" spans="1:8" ht="38.25" customHeight="1" hidden="1">
      <c r="A29" s="171"/>
      <c r="B29" s="4" t="s">
        <v>98</v>
      </c>
      <c r="C29" s="48"/>
      <c r="D29" s="5"/>
      <c r="E29" s="54"/>
      <c r="F29" s="54"/>
      <c r="H29" s="71"/>
    </row>
    <row r="30" spans="1:8" ht="38.25" customHeight="1" hidden="1">
      <c r="A30" s="171"/>
      <c r="B30" s="4" t="s">
        <v>100</v>
      </c>
      <c r="C30" s="48"/>
      <c r="D30" s="5"/>
      <c r="E30" s="54"/>
      <c r="F30" s="54"/>
      <c r="H30" s="71"/>
    </row>
    <row r="31" spans="1:8" ht="12.75" hidden="1">
      <c r="A31" s="171"/>
      <c r="B31" s="4" t="s">
        <v>158</v>
      </c>
      <c r="C31" s="48"/>
      <c r="D31" s="5"/>
      <c r="E31" s="54"/>
      <c r="F31" s="54"/>
      <c r="H31" s="71"/>
    </row>
    <row r="32" spans="1:8" ht="38.25" customHeight="1" hidden="1">
      <c r="A32" s="171"/>
      <c r="B32" s="4" t="s">
        <v>159</v>
      </c>
      <c r="C32" s="48"/>
      <c r="D32" s="5"/>
      <c r="E32" s="54"/>
      <c r="F32" s="54"/>
      <c r="H32" s="71"/>
    </row>
    <row r="33" spans="1:8" ht="38.25" customHeight="1" hidden="1">
      <c r="A33" s="171"/>
      <c r="B33" s="4" t="s">
        <v>160</v>
      </c>
      <c r="C33" s="48"/>
      <c r="D33" s="5"/>
      <c r="E33" s="54"/>
      <c r="F33" s="54"/>
      <c r="H33" s="71"/>
    </row>
    <row r="34" spans="1:8" ht="38.25" customHeight="1" hidden="1">
      <c r="A34" s="171"/>
      <c r="B34" s="4" t="s">
        <v>161</v>
      </c>
      <c r="C34" s="48"/>
      <c r="D34" s="5"/>
      <c r="E34" s="54"/>
      <c r="F34" s="54"/>
      <c r="H34" s="71"/>
    </row>
    <row r="35" spans="1:8" ht="12.75" hidden="1">
      <c r="A35" s="171"/>
      <c r="B35" s="4" t="s">
        <v>162</v>
      </c>
      <c r="C35" s="48"/>
      <c r="D35" s="5"/>
      <c r="E35" s="54"/>
      <c r="F35" s="54"/>
      <c r="H35" s="71"/>
    </row>
    <row r="36" spans="1:8" ht="12.75" hidden="1">
      <c r="A36" s="171"/>
      <c r="B36" s="4" t="s">
        <v>163</v>
      </c>
      <c r="C36" s="48"/>
      <c r="D36" s="5"/>
      <c r="E36" s="54"/>
      <c r="F36" s="54"/>
      <c r="H36" s="71"/>
    </row>
    <row r="37" spans="1:8" ht="12.75" hidden="1">
      <c r="A37" s="171"/>
      <c r="B37" s="4" t="s">
        <v>164</v>
      </c>
      <c r="C37" s="48"/>
      <c r="D37" s="5"/>
      <c r="E37" s="54"/>
      <c r="F37" s="54"/>
      <c r="H37" s="71"/>
    </row>
    <row r="38" spans="1:8" ht="12.75" hidden="1">
      <c r="A38" s="171"/>
      <c r="B38" s="4" t="s">
        <v>165</v>
      </c>
      <c r="C38" s="48"/>
      <c r="D38" s="5"/>
      <c r="E38" s="54"/>
      <c r="F38" s="54"/>
      <c r="H38" s="71"/>
    </row>
    <row r="39" spans="1:8" ht="12.75" hidden="1">
      <c r="A39" s="171"/>
      <c r="B39" s="4" t="s">
        <v>166</v>
      </c>
      <c r="C39" s="48"/>
      <c r="D39" s="5"/>
      <c r="E39" s="54"/>
      <c r="F39" s="54"/>
      <c r="H39" s="71"/>
    </row>
    <row r="40" spans="1:8" ht="12.75" hidden="1">
      <c r="A40" s="171"/>
      <c r="B40" s="4" t="s">
        <v>167</v>
      </c>
      <c r="C40" s="48"/>
      <c r="D40" s="5"/>
      <c r="E40" s="54"/>
      <c r="F40" s="54"/>
      <c r="H40" s="71"/>
    </row>
    <row r="41" spans="1:8" ht="38.25" customHeight="1" hidden="1">
      <c r="A41" s="171"/>
      <c r="B41" s="4" t="s">
        <v>168</v>
      </c>
      <c r="C41" s="48"/>
      <c r="D41" s="5"/>
      <c r="E41" s="54"/>
      <c r="F41" s="54"/>
      <c r="H41" s="71"/>
    </row>
    <row r="42" spans="1:8" ht="12.75" hidden="1">
      <c r="A42" s="172"/>
      <c r="B42" s="4" t="s">
        <v>169</v>
      </c>
      <c r="C42" s="48"/>
      <c r="D42" s="5"/>
      <c r="E42" s="54"/>
      <c r="F42" s="54"/>
      <c r="H42" s="71"/>
    </row>
    <row r="43" spans="2:6" ht="12.75">
      <c r="B43" s="47"/>
      <c r="C43" s="26" t="s">
        <v>76</v>
      </c>
      <c r="D43" s="47"/>
      <c r="E43" s="54">
        <f>E9+E11+E12+E13+E14+E15+E16+E17+E18+E19+E20+E21+E22</f>
        <v>1915588</v>
      </c>
      <c r="F43" s="54">
        <f>F9+F11+F12+F13+F14+F15+F16+F17+F18+F19+F20+F21+F22</f>
        <v>1231075</v>
      </c>
    </row>
    <row r="44" ht="12.75">
      <c r="C44" s="53"/>
    </row>
    <row r="45" ht="12.75">
      <c r="C45" s="53"/>
    </row>
  </sheetData>
  <mergeCells count="5">
    <mergeCell ref="A9:A27"/>
    <mergeCell ref="A28:A42"/>
    <mergeCell ref="B3:F3"/>
    <mergeCell ref="B4:F4"/>
    <mergeCell ref="B5:F5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&amp;C&amp;"Arial,Pogrubiona kursywa"&amp;12Powiat Nowosolski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Skarbnik</dc:creator>
  <cp:keywords/>
  <dc:description/>
  <cp:lastModifiedBy>Dorota Bartkowiak</cp:lastModifiedBy>
  <cp:lastPrinted>2013-07-25T10:04:34Z</cp:lastPrinted>
  <dcterms:created xsi:type="dcterms:W3CDTF">2005-07-08T06:14:37Z</dcterms:created>
  <dcterms:modified xsi:type="dcterms:W3CDTF">2013-09-02T10:35:41Z</dcterms:modified>
  <cp:category/>
  <cp:version/>
  <cp:contentType/>
  <cp:contentStatus/>
</cp:coreProperties>
</file>