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<sst xmlns="http://schemas.openxmlformats.org/spreadsheetml/2006/main" count="1495" uniqueCount="458">
  <si>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</si>
  <si>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</si>
  <si>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</si>
  <si>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</si>
  <si>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</si>
  <si>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</si>
  <si>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</si>
  <si>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</si>
  <si>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</si>
  <si>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</si>
  <si>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</si>
  <si>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</si>
  <si>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</si>
  <si>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</si>
  <si>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</si>
  <si>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</si>
  <si>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</si>
  <si>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</si>
  <si>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</si>
  <si>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</si>
  <si>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</si>
  <si>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</si>
  <si>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</si>
  <si>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</si>
  <si>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</si>
  <si>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</si>
  <si>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</si>
  <si>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</si>
  <si>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</si>
  <si>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</si>
  <si>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</si>
  <si>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</si>
  <si>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</si>
  <si>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</si>
  <si>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</si>
  <si>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</si>
  <si>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</si>
  <si>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</si>
  <si>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</si>
  <si>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</si>
  <si>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</si>
  <si>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</si>
  <si>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</si>
  <si>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</si>
  <si>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</si>
  <si>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</si>
  <si>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</si>
  <si>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</si>
  <si>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</si>
  <si>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</si>
  <si>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</si>
  <si>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</si>
  <si>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</si>
  <si>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</si>
  <si>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</si>
  <si>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</si>
  <si>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</si>
  <si>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</si>
  <si>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</si>
  <si>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</si>
  <si>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</si>
  <si>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</si>
  <si>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</si>
  <si>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</si>
  <si>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</si>
  <si>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</si>
  <si>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</si>
  <si>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</si>
  <si>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</si>
  <si>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</si>
  <si>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</si>
  <si>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</si>
  <si>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</si>
  <si>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</si>
  <si>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</si>
  <si>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</si>
  <si>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</si>
  <si>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</si>
  <si>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</si>
  <si>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</si>
  <si>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</si>
  <si>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</si>
  <si>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</si>
  <si>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</si>
  <si>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</si>
  <si>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</si>
  <si>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</si>
  <si>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</si>
  <si>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</si>
  <si>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</si>
  <si>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</si>
  <si>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</si>
  <si>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</si>
  <si>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</si>
  <si>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</si>
  <si>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</si>
  <si>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</si>
  <si>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</si>
  <si>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</si>
  <si>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</si>
  <si>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</si>
  <si>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</si>
  <si>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</si>
  <si>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</si>
  <si>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</si>
  <si>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</si>
  <si>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</si>
  <si>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</si>
  <si>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</si>
  <si>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</si>
  <si>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</si>
  <si>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</si>
  <si>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</si>
  <si>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</si>
  <si>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</si>
  <si>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</si>
  <si>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</si>
  <si>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</si>
  <si>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</si>
  <si>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</si>
  <si>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</si>
  <si>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</si>
  <si>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</si>
  <si>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</si>
  <si>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</si>
  <si>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</si>
  <si>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</si>
  <si>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</si>
  <si>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</si>
  <si>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</si>
  <si>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</si>
  <si>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</si>
  <si>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</si>
  <si>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</si>
  <si>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</si>
  <si>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</si>
  <si>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</si>
  <si>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</si>
  <si>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</si>
  <si>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</si>
  <si>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</si>
  <si>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</si>
  <si>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</si>
  <si>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</si>
  <si>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</si>
  <si>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</si>
  <si>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</si>
  <si>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</si>
  <si>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</si>
  <si>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</si>
  <si>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</si>
  <si>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</si>
  <si>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</si>
  <si>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</si>
  <si>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</si>
  <si>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</si>
  <si>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</si>
  <si>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</si>
  <si>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</si>
  <si>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</si>
  <si>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</si>
  <si>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</si>
  <si>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</si>
  <si>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</si>
  <si>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</si>
  <si>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</si>
  <si>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</si>
  <si>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</si>
  <si>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</si>
  <si>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</si>
  <si>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</si>
  <si>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</si>
  <si>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</si>
  <si>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</si>
  <si>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</si>
  <si>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</si>
  <si>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</si>
  <si>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</si>
  <si>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</si>
  <si>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</si>
  <si>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</si>
  <si>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</si>
  <si>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</si>
  <si>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</si>
  <si>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</si>
  <si>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</si>
  <si>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</si>
  <si>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</si>
  <si>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</si>
  <si>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</si>
  <si>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</si>
  <si>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</si>
  <si>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</si>
  <si>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</si>
  <si>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</si>
  <si>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</si>
  <si>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</si>
  <si>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</si>
  <si>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</si>
  <si>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</si>
  <si>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</si>
  <si>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</si>
  <si>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</si>
  <si>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</si>
  <si>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</si>
  <si>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</si>
  <si>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</si>
  <si>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</si>
  <si>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</si>
  <si>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</si>
  <si>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</si>
  <si>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</si>
  <si>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</si>
  <si>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</si>
  <si>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</si>
  <si>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</si>
  <si>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</si>
  <si>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</si>
  <si>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</si>
  <si>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</si>
  <si>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</si>
  <si>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</si>
  <si>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</si>
  <si>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</si>
  <si>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</si>
  <si>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</si>
  <si>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</si>
  <si>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</si>
  <si>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</si>
  <si>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</si>
  <si>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</si>
  <si>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</si>
  <si>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</si>
  <si>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</si>
  <si>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</si>
  <si>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</si>
  <si>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</si>
  <si>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</si>
  <si>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</si>
  <si>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</si>
  <si>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</si>
  <si>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</si>
  <si>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</si>
  <si>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</si>
  <si>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</si>
  <si>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</si>
  <si>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</si>
  <si>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</si>
  <si>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</si>
  <si>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</si>
  <si>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</si>
  <si>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</si>
  <si>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</si>
  <si>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</si>
  <si>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</si>
  <si>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</si>
  <si>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</si>
  <si>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</si>
  <si>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</si>
  <si>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</si>
  <si>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</si>
  <si>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</si>
  <si>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</si>
  <si>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</si>
  <si>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</si>
  <si>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</si>
  <si>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</si>
  <si>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</si>
  <si>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</si>
  <si>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</si>
  <si>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</si>
  <si>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</si>
  <si>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</si>
  <si>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</si>
  <si>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</si>
  <si>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</si>
  <si>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</si>
  <si>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</si>
  <si>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</si>
  <si>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</si>
  <si>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</si>
  <si>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</si>
  <si>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</si>
  <si>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</si>
  <si>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</si>
  <si>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</si>
  <si>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</si>
  <si>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</si>
  <si>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</si>
  <si>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</si>
  <si>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</si>
  <si>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</si>
  <si>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</si>
  <si>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</si>
  <si>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</si>
  <si>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</si>
  <si>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</si>
  <si>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</si>
  <si>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</si>
  <si>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</si>
  <si>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</si>
  <si>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</si>
  <si>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</si>
  <si>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</si>
  <si>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</si>
  <si>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</si>
  <si>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</si>
  <si>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</si>
  <si>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</si>
  <si>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</si>
  <si>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</si>
  <si>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</si>
  <si>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</si>
  <si>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</si>
  <si>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</si>
  <si>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</si>
  <si>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</si>
  <si>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</si>
  <si>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</si>
  <si>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</si>
  <si>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</si>
  <si>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</si>
  <si>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</si>
  <si>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</si>
  <si>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</si>
  <si>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</si>
  <si>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</si>
  <si>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</si>
  <si>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</si>
  <si>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</si>
  <si>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</si>
  <si>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</si>
  <si>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</si>
  <si>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</si>
  <si>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</si>
  <si>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</si>
  <si>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</si>
  <si>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</si>
  <si>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</si>
  <si>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</si>
  <si>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</si>
  <si>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</si>
  <si>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</si>
  <si>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</si>
  <si>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</si>
  <si>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</si>
  <si>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</si>
  <si>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</si>
  <si>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</si>
  <si>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</si>
  <si>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</si>
  <si>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</si>
  <si>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</si>
  <si>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</si>
  <si>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</si>
  <si>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</si>
  <si>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</si>
  <si>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</si>
  <si>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</si>
  <si>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</si>
  <si>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</si>
  <si>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</si>
  <si>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</si>
  <si>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</si>
  <si>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</si>
  <si>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</si>
  <si>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</si>
  <si>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</si>
  <si>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</si>
  <si>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</si>
  <si>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</si>
  <si>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</si>
  <si>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</si>
  <si>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</si>
  <si>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</si>
  <si>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</si>
  <si>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</si>
  <si>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</si>
  <si>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</si>
  <si>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</si>
  <si>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</si>
  <si>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</si>
  <si>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</si>
  <si>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</si>
  <si>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</si>
  <si>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</si>
  <si>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</si>
  <si>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</si>
  <si>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</si>
  <si>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</si>
  <si>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</si>
  <si>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</si>
  <si>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</si>
  <si>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</si>
  <si>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</si>
  <si>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</si>
  <si>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</si>
  <si>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</si>
  <si>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</si>
  <si>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</si>
  <si>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</si>
  <si>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</si>
  <si>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</si>
  <si>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</si>
  <si>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</si>
  <si>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</si>
  <si>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</si>
  <si>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</si>
  <si>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</si>
  <si>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</si>
  <si>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</si>
  <si>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</si>
  <si>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</si>
  <si>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</si>
  <si>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</si>
  <si>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</si>
  <si>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</si>
  <si>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</si>
  <si>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</si>
  <si>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</si>
  <si>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Modernizacja i doposażenie infrastruktury dydaktycznej i warsztatowej w CKZiU ELEKTRYK</t>
  </si>
  <si>
    <t>zadanie zrealizowane</t>
  </si>
  <si>
    <t>Uzupełnienie subwencji ogólnej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</si>
  <si>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</si>
  <si>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</si>
  <si>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</si>
  <si>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</si>
  <si>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</si>
  <si>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Wpłaty jednostek na państwowy fundusz celowy - Fundusz Wsparcia KP PSP</t>
  </si>
  <si>
    <t>Budowa chodnika ul.Nowosolska w Nowej Soli</t>
  </si>
  <si>
    <t>Przebudowa chodnika w miejscowości Lipiny droga nr 1027F</t>
  </si>
  <si>
    <t>Przebudowa chodników ul.Zjednoczenia w Nowej Soli</t>
  </si>
  <si>
    <t>Przebudowa drogi nr 1024F relacji Lubięcin - Buczków</t>
  </si>
  <si>
    <t>Unowocześnienie systemu komunikacji drogowej gminy Bytom Odrzański – remont drogi Królikowice – Małaszowice – Popowo - dotacja celowa</t>
  </si>
  <si>
    <t>Przebudowa drogi powiatowej nr 1048F ul. Kraszewskiego  m. Kożuchów - dotacja celowa</t>
  </si>
  <si>
    <t>Zakup klimatyzatora do serwerowni na potrzeby Wydziału GN</t>
  </si>
  <si>
    <t>710      71014</t>
  </si>
  <si>
    <t>Zakup sprzętu komuterowego i oprogramowania do baz danych zasobów geodezyjnych</t>
  </si>
  <si>
    <t>710     71014</t>
  </si>
  <si>
    <t>Termomodernizacja ZSP Nr 2 w Nowej Soli</t>
  </si>
  <si>
    <t>801     80130         900      90019</t>
  </si>
  <si>
    <t>wykonanie za 2014 rok</t>
  </si>
  <si>
    <t>Plan 2014 r.          w złotych</t>
  </si>
  <si>
    <t>Wykonanie  za  2014r.   w złotych</t>
  </si>
  <si>
    <t>Wpłata na Fundusz Wsparcia Policji - dofinansowanie zakupu samochodu dla KP Policji w Nowej Soli</t>
  </si>
  <si>
    <t>754     75405</t>
  </si>
  <si>
    <t>Zakup pojazdu operacyjnego z wyposażeniem na potrzeby KP PSP w Nowej Soli</t>
  </si>
  <si>
    <t>754       75411</t>
  </si>
  <si>
    <t>Zakup i montaż platformy schodowej w ZSP NR 5 w Kożuchowie</t>
  </si>
  <si>
    <t>Zakup i montaż platformy schodowej przyściennej w SOSW w Nowej Soli</t>
  </si>
  <si>
    <t>SOSW        Nowa Sól</t>
  </si>
  <si>
    <t>ZSP NR 5 Kożuchów</t>
  </si>
  <si>
    <t>801    80130</t>
  </si>
  <si>
    <t>801     80148</t>
  </si>
  <si>
    <t>Zakup obieraczki do ziemniaków w ZSP NR 2 w Nowej Soli</t>
  </si>
  <si>
    <t>ZSP NR 2 Nowa Sól</t>
  </si>
  <si>
    <t>Dotacja celowa dla Gminy Nowa Sól - Miasto na dofinansowanie zadania „Budowa Pomnika Bohaterom Walk o Polskę – dokumentacja techniczna”</t>
  </si>
  <si>
    <t>921     92195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</si>
</sst>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2" xfId="0" applyNumberFormat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2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53">
        <v>420</v>
      </c>
      <c r="C2" s="155"/>
      <c r="D2" s="153">
        <v>470</v>
      </c>
      <c r="E2" s="155"/>
      <c r="F2" s="153">
        <v>690</v>
      </c>
      <c r="G2" s="155"/>
      <c r="H2" s="153">
        <v>830</v>
      </c>
      <c r="I2" s="155"/>
      <c r="J2" s="153">
        <v>750</v>
      </c>
      <c r="K2" s="155"/>
      <c r="L2" s="153">
        <v>840</v>
      </c>
      <c r="M2" s="155"/>
      <c r="N2" s="153">
        <v>920</v>
      </c>
      <c r="O2" s="155"/>
      <c r="P2" s="153">
        <v>970</v>
      </c>
      <c r="Q2" s="155"/>
      <c r="R2" s="153">
        <v>570</v>
      </c>
      <c r="S2" s="155"/>
      <c r="T2" s="153">
        <v>770</v>
      </c>
      <c r="U2" s="155"/>
      <c r="V2" s="153">
        <v>870</v>
      </c>
      <c r="W2" s="155"/>
      <c r="X2" s="153">
        <v>910</v>
      </c>
      <c r="Y2" s="155"/>
      <c r="Z2" s="153">
        <v>2380</v>
      </c>
      <c r="AA2" s="155"/>
      <c r="AB2" s="153">
        <v>2980</v>
      </c>
      <c r="AC2" s="155"/>
      <c r="AD2" s="153">
        <v>2360</v>
      </c>
      <c r="AE2" s="155"/>
      <c r="AF2" s="153">
        <v>2130</v>
      </c>
      <c r="AG2" s="155"/>
      <c r="AH2" s="153">
        <v>2110</v>
      </c>
      <c r="AI2" s="155"/>
      <c r="AJ2" s="153">
        <v>6410</v>
      </c>
      <c r="AK2" s="155"/>
      <c r="AL2" s="153">
        <v>6260</v>
      </c>
      <c r="AM2" s="155"/>
      <c r="AN2" s="153">
        <v>2310</v>
      </c>
      <c r="AO2" s="155"/>
      <c r="AP2" s="153">
        <v>2320</v>
      </c>
      <c r="AQ2" s="155"/>
      <c r="AR2" s="153" t="s">
        <v>180</v>
      </c>
      <c r="AS2" s="155"/>
      <c r="AT2" s="153" t="s">
        <v>181</v>
      </c>
      <c r="AU2" s="155"/>
      <c r="AV2" s="153" t="s">
        <v>182</v>
      </c>
      <c r="AW2" s="155"/>
      <c r="AX2" s="156" t="s">
        <v>424</v>
      </c>
      <c r="AY2" s="157"/>
      <c r="AZ2" s="153">
        <v>2460</v>
      </c>
      <c r="BA2" s="155"/>
      <c r="BB2" s="153">
        <v>6300</v>
      </c>
      <c r="BC2" s="155"/>
      <c r="BD2" s="153">
        <v>6430</v>
      </c>
      <c r="BE2" s="155"/>
      <c r="BF2" s="153" t="s">
        <v>183</v>
      </c>
      <c r="BG2" s="155"/>
      <c r="BH2" s="153" t="s">
        <v>184</v>
      </c>
      <c r="BI2" s="155"/>
      <c r="BJ2" s="153">
        <v>2710</v>
      </c>
      <c r="BK2" s="155"/>
      <c r="BL2" s="153">
        <v>2390</v>
      </c>
      <c r="BM2" s="155"/>
      <c r="BN2" s="153">
        <v>680</v>
      </c>
      <c r="BO2" s="155"/>
      <c r="BP2" s="153">
        <v>580</v>
      </c>
      <c r="BQ2" s="155"/>
      <c r="BR2" s="153">
        <v>960</v>
      </c>
      <c r="BS2" s="155"/>
      <c r="BT2" s="153">
        <v>1510</v>
      </c>
      <c r="BU2" s="155"/>
      <c r="BV2" s="153">
        <v>6180</v>
      </c>
      <c r="BW2" s="155"/>
      <c r="BX2" s="153">
        <v>2690</v>
      </c>
      <c r="BY2" s="155"/>
      <c r="BZ2" s="153">
        <v>10</v>
      </c>
      <c r="CA2" s="155"/>
      <c r="CB2" s="153">
        <v>20</v>
      </c>
      <c r="CC2" s="155"/>
      <c r="CD2" s="153">
        <v>2920</v>
      </c>
      <c r="CE2" s="155"/>
      <c r="CF2" s="153">
        <v>290</v>
      </c>
      <c r="CG2" s="155"/>
      <c r="CH2" s="153">
        <v>2920</v>
      </c>
      <c r="CI2" s="154"/>
      <c r="CJ2" s="153" t="s">
        <v>369</v>
      </c>
      <c r="CK2" s="154"/>
      <c r="CL2" s="7" t="s">
        <v>278</v>
      </c>
      <c r="CM2" s="7"/>
    </row>
    <row r="3" spans="1:91" ht="12.75">
      <c r="A3" s="72" t="s">
        <v>185</v>
      </c>
      <c r="B3" s="75">
        <v>1646250</v>
      </c>
      <c r="C3" s="76">
        <v>1714166</v>
      </c>
      <c r="D3" s="75">
        <v>1193</v>
      </c>
      <c r="E3" s="76">
        <v>1153</v>
      </c>
      <c r="F3" s="75">
        <v>671000</v>
      </c>
      <c r="G3" s="76">
        <v>672250</v>
      </c>
      <c r="H3" s="75">
        <v>150000</v>
      </c>
      <c r="I3" s="76">
        <v>52232</v>
      </c>
      <c r="J3" s="75">
        <v>115000</v>
      </c>
      <c r="K3" s="76">
        <v>68576</v>
      </c>
      <c r="L3" s="75">
        <v>320</v>
      </c>
      <c r="M3" s="76">
        <v>0</v>
      </c>
      <c r="N3" s="75">
        <v>4000</v>
      </c>
      <c r="O3" s="76">
        <v>4095</v>
      </c>
      <c r="P3" s="75">
        <v>56740</v>
      </c>
      <c r="Q3" s="76">
        <v>57334</v>
      </c>
      <c r="R3" s="75">
        <v>0</v>
      </c>
      <c r="S3" s="76">
        <v>249</v>
      </c>
      <c r="T3" s="75">
        <v>1790964</v>
      </c>
      <c r="U3" s="76">
        <v>1911992</v>
      </c>
      <c r="V3" s="75">
        <v>3100</v>
      </c>
      <c r="W3" s="76">
        <v>3100</v>
      </c>
      <c r="X3" s="75">
        <v>1770</v>
      </c>
      <c r="Y3" s="76">
        <v>2404</v>
      </c>
      <c r="Z3" s="75"/>
      <c r="AA3" s="76"/>
      <c r="AB3" s="75"/>
      <c r="AC3" s="76"/>
      <c r="AD3" s="75">
        <v>451000</v>
      </c>
      <c r="AE3" s="76">
        <v>484188</v>
      </c>
      <c r="AF3" s="75">
        <v>1535184</v>
      </c>
      <c r="AG3" s="76">
        <v>1535184</v>
      </c>
      <c r="AH3" s="75">
        <v>25000</v>
      </c>
      <c r="AI3" s="76">
        <v>24108</v>
      </c>
      <c r="AJ3" s="75">
        <v>12938</v>
      </c>
      <c r="AK3" s="76">
        <v>12420</v>
      </c>
      <c r="AL3" s="75">
        <v>138919</v>
      </c>
      <c r="AM3" s="76">
        <v>138919</v>
      </c>
      <c r="AN3" s="75"/>
      <c r="AO3" s="76"/>
      <c r="AP3" s="75">
        <v>89008</v>
      </c>
      <c r="AQ3" s="76">
        <v>89008</v>
      </c>
      <c r="AR3" s="75"/>
      <c r="AS3" s="76"/>
      <c r="AT3" s="75">
        <v>17000</v>
      </c>
      <c r="AU3" s="76">
        <v>16081</v>
      </c>
      <c r="AV3" s="75"/>
      <c r="AW3" s="76"/>
      <c r="AX3" s="75">
        <v>81165</v>
      </c>
      <c r="AY3" s="76">
        <v>81148</v>
      </c>
      <c r="AZ3" s="75">
        <v>191000</v>
      </c>
      <c r="BA3" s="76">
        <v>190729</v>
      </c>
      <c r="BB3" s="75">
        <v>10000</v>
      </c>
      <c r="BC3" s="76">
        <v>10000</v>
      </c>
      <c r="BD3" s="75">
        <v>374758</v>
      </c>
      <c r="BE3" s="76">
        <v>374758</v>
      </c>
      <c r="BF3" s="75"/>
      <c r="BG3" s="76"/>
      <c r="BH3" s="75">
        <v>172119</v>
      </c>
      <c r="BI3" s="76">
        <v>174296</v>
      </c>
      <c r="BJ3" s="75">
        <v>47500</v>
      </c>
      <c r="BK3" s="76">
        <v>52019</v>
      </c>
      <c r="BL3" s="75"/>
      <c r="BM3" s="76"/>
      <c r="BN3" s="75">
        <v>0</v>
      </c>
      <c r="BO3" s="76">
        <v>65</v>
      </c>
      <c r="BP3" s="75"/>
      <c r="BQ3" s="76"/>
      <c r="BR3" s="75">
        <v>500</v>
      </c>
      <c r="BS3" s="76">
        <v>500</v>
      </c>
      <c r="BT3" s="75"/>
      <c r="BU3" s="76"/>
      <c r="BV3" s="75"/>
      <c r="BW3" s="76"/>
      <c r="BX3" s="75">
        <v>427000</v>
      </c>
      <c r="BY3" s="76">
        <v>427000</v>
      </c>
      <c r="BZ3" s="75">
        <v>10501945</v>
      </c>
      <c r="CA3" s="76">
        <v>10119009</v>
      </c>
      <c r="CB3" s="75">
        <v>250000</v>
      </c>
      <c r="CC3" s="76">
        <v>231553</v>
      </c>
      <c r="CD3" s="75">
        <v>27392286</v>
      </c>
      <c r="CE3" s="75">
        <v>27392286</v>
      </c>
      <c r="CF3" s="75">
        <v>230431</v>
      </c>
      <c r="CG3" s="75">
        <v>227044</v>
      </c>
      <c r="CH3" s="75"/>
      <c r="CI3" s="75"/>
      <c r="CJ3" s="75">
        <v>474003</v>
      </c>
      <c r="CK3" s="75">
        <v>474003</v>
      </c>
      <c r="CL3" s="78">
        <v>393319</v>
      </c>
      <c r="CM3" s="78">
        <v>439123</v>
      </c>
    </row>
    <row r="4" spans="1:91" ht="12.75">
      <c r="A4" s="72"/>
      <c r="B4" s="75"/>
      <c r="C4" s="76"/>
      <c r="D4" s="75"/>
      <c r="E4" s="76"/>
      <c r="F4" s="75">
        <v>10000</v>
      </c>
      <c r="G4" s="76">
        <v>6480</v>
      </c>
      <c r="H4" s="75">
        <v>400000</v>
      </c>
      <c r="I4" s="76">
        <v>476437</v>
      </c>
      <c r="J4" s="75">
        <v>34700</v>
      </c>
      <c r="K4" s="76">
        <v>36260</v>
      </c>
      <c r="L4" s="75"/>
      <c r="M4" s="76"/>
      <c r="N4" s="75">
        <v>0</v>
      </c>
      <c r="O4" s="76">
        <v>134</v>
      </c>
      <c r="P4" s="75">
        <v>0</v>
      </c>
      <c r="Q4" s="76">
        <v>82</v>
      </c>
      <c r="R4" s="75"/>
      <c r="S4" s="76"/>
      <c r="T4" s="75"/>
      <c r="U4" s="76"/>
      <c r="V4" s="75">
        <v>5000</v>
      </c>
      <c r="W4" s="76">
        <v>6000</v>
      </c>
      <c r="X4" s="75">
        <v>0</v>
      </c>
      <c r="Y4" s="76">
        <v>2</v>
      </c>
      <c r="Z4" s="75"/>
      <c r="AA4" s="76"/>
      <c r="AB4" s="75"/>
      <c r="AC4" s="76"/>
      <c r="AD4" s="75">
        <v>650</v>
      </c>
      <c r="AE4" s="76">
        <v>441</v>
      </c>
      <c r="AF4" s="75">
        <v>40492</v>
      </c>
      <c r="AG4" s="76">
        <v>40492</v>
      </c>
      <c r="AH4" s="75">
        <v>251970</v>
      </c>
      <c r="AI4" s="76">
        <v>251970</v>
      </c>
      <c r="AJ4" s="75">
        <v>42189</v>
      </c>
      <c r="AK4" s="76">
        <v>40500</v>
      </c>
      <c r="AL4" s="75"/>
      <c r="AM4" s="76"/>
      <c r="AN4" s="75"/>
      <c r="AO4" s="76"/>
      <c r="AP4" s="75">
        <v>227424</v>
      </c>
      <c r="AQ4" s="76">
        <v>228620</v>
      </c>
      <c r="AR4" s="75"/>
      <c r="AS4" s="76"/>
      <c r="AT4" s="75"/>
      <c r="AU4" s="75"/>
      <c r="AV4" s="75"/>
      <c r="AW4" s="76"/>
      <c r="AX4" s="75"/>
      <c r="AY4" s="76"/>
      <c r="AZ4" s="75">
        <v>88000</v>
      </c>
      <c r="BA4" s="76">
        <v>88000</v>
      </c>
      <c r="BB4" s="75"/>
      <c r="BC4" s="76"/>
      <c r="BD4" s="75"/>
      <c r="BE4" s="75"/>
      <c r="BF4" s="75"/>
      <c r="BG4" s="76"/>
      <c r="BH4" s="75">
        <v>24567</v>
      </c>
      <c r="BI4" s="76">
        <v>24671</v>
      </c>
      <c r="BJ4" s="75">
        <v>9000</v>
      </c>
      <c r="BK4" s="76">
        <v>6650</v>
      </c>
      <c r="BL4" s="75"/>
      <c r="BM4" s="76"/>
      <c r="BN4" s="75">
        <v>21560</v>
      </c>
      <c r="BO4" s="76">
        <v>21608</v>
      </c>
      <c r="BP4" s="75"/>
      <c r="BQ4" s="76"/>
      <c r="BR4" s="75">
        <v>44470</v>
      </c>
      <c r="BS4" s="76">
        <v>47337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0</v>
      </c>
      <c r="CE4" s="76">
        <v>43848</v>
      </c>
      <c r="CF4" s="75">
        <v>69541</v>
      </c>
      <c r="CG4" s="76">
        <v>75744</v>
      </c>
      <c r="CH4" s="75"/>
      <c r="CI4" s="95"/>
      <c r="CJ4" s="75">
        <v>990455</v>
      </c>
      <c r="CK4" s="95">
        <v>0</v>
      </c>
      <c r="CL4" s="78">
        <v>10412</v>
      </c>
      <c r="CM4" s="78">
        <v>10412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388</v>
      </c>
      <c r="H5" s="75">
        <v>500</v>
      </c>
      <c r="I5" s="76">
        <v>1100</v>
      </c>
      <c r="J5" s="75">
        <v>181000</v>
      </c>
      <c r="K5" s="76">
        <v>177773</v>
      </c>
      <c r="L5" s="75"/>
      <c r="M5" s="76"/>
      <c r="N5" s="75">
        <v>0</v>
      </c>
      <c r="O5" s="76">
        <v>4</v>
      </c>
      <c r="P5" s="75">
        <v>94698</v>
      </c>
      <c r="Q5" s="76">
        <v>95929</v>
      </c>
      <c r="R5" s="75"/>
      <c r="S5" s="76"/>
      <c r="T5" s="75"/>
      <c r="U5" s="76"/>
      <c r="V5" s="75"/>
      <c r="W5" s="76"/>
      <c r="X5" s="75">
        <v>0</v>
      </c>
      <c r="Y5" s="76">
        <v>86</v>
      </c>
      <c r="Z5" s="75"/>
      <c r="AA5" s="76"/>
      <c r="AB5" s="75"/>
      <c r="AC5" s="76"/>
      <c r="AD5" s="75"/>
      <c r="AE5" s="76"/>
      <c r="AF5" s="75">
        <v>6000</v>
      </c>
      <c r="AG5" s="76">
        <v>6000</v>
      </c>
      <c r="AH5" s="75">
        <v>83990</v>
      </c>
      <c r="AI5" s="76">
        <v>83990</v>
      </c>
      <c r="AJ5" s="75">
        <v>14063</v>
      </c>
      <c r="AK5" s="76">
        <v>13500</v>
      </c>
      <c r="AL5" s="75"/>
      <c r="AM5" s="76"/>
      <c r="AN5" s="75"/>
      <c r="AO5" s="76"/>
      <c r="AP5" s="75">
        <v>42000</v>
      </c>
      <c r="AQ5" s="76">
        <v>36219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7000</v>
      </c>
      <c r="BI5" s="76">
        <v>8563</v>
      </c>
      <c r="BJ5" s="75">
        <v>30000</v>
      </c>
      <c r="BK5" s="76">
        <v>30000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9199119</v>
      </c>
      <c r="CE5" s="112">
        <v>9199119</v>
      </c>
      <c r="CF5" s="75"/>
      <c r="CG5" s="76"/>
      <c r="CH5" s="75"/>
      <c r="CI5" s="95"/>
      <c r="CJ5" s="75">
        <v>5865</v>
      </c>
      <c r="CK5" s="95">
        <v>5865</v>
      </c>
      <c r="CL5" s="78">
        <v>6387</v>
      </c>
      <c r="CM5" s="78">
        <v>6387</v>
      </c>
    </row>
    <row r="6" spans="1:91" ht="12.75">
      <c r="A6" s="72"/>
      <c r="B6" s="75"/>
      <c r="C6" s="76"/>
      <c r="D6" s="75"/>
      <c r="E6" s="76"/>
      <c r="F6" s="75">
        <v>17700</v>
      </c>
      <c r="G6" s="76">
        <v>12093</v>
      </c>
      <c r="H6" s="75">
        <v>176963</v>
      </c>
      <c r="I6" s="76">
        <v>193530</v>
      </c>
      <c r="J6" s="75">
        <v>84000</v>
      </c>
      <c r="K6" s="76">
        <v>83484</v>
      </c>
      <c r="L6" s="75"/>
      <c r="M6" s="76"/>
      <c r="N6" s="75">
        <v>110000</v>
      </c>
      <c r="O6" s="76">
        <v>112151</v>
      </c>
      <c r="P6" s="75">
        <v>331957</v>
      </c>
      <c r="Q6" s="76">
        <v>334073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259803</v>
      </c>
      <c r="AI6" s="76">
        <v>258904</v>
      </c>
      <c r="AJ6" s="75">
        <v>1400000</v>
      </c>
      <c r="AK6" s="76">
        <v>1400000</v>
      </c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1500</v>
      </c>
      <c r="BI6" s="76">
        <v>1500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>
        <v>1827109</v>
      </c>
      <c r="CE6" s="76">
        <v>1827109</v>
      </c>
      <c r="CF6" s="75"/>
      <c r="CG6" s="76"/>
      <c r="CH6" s="75"/>
      <c r="CI6" s="95"/>
      <c r="CJ6" s="75">
        <v>1035</v>
      </c>
      <c r="CK6" s="95">
        <v>1035</v>
      </c>
      <c r="CL6" s="78">
        <v>5576</v>
      </c>
      <c r="CM6" s="78">
        <v>5576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1402</v>
      </c>
      <c r="H7" s="75">
        <v>28037</v>
      </c>
      <c r="I7" s="76">
        <v>28037</v>
      </c>
      <c r="J7" s="75">
        <v>1895</v>
      </c>
      <c r="K7" s="76">
        <v>1738</v>
      </c>
      <c r="L7" s="75"/>
      <c r="M7" s="76"/>
      <c r="N7" s="75">
        <v>0</v>
      </c>
      <c r="O7" s="76">
        <v>1</v>
      </c>
      <c r="P7" s="75">
        <v>10258</v>
      </c>
      <c r="Q7" s="76">
        <v>9931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105000</v>
      </c>
      <c r="AJ7" s="75">
        <v>450000</v>
      </c>
      <c r="AK7" s="76">
        <v>450000</v>
      </c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28037</v>
      </c>
      <c r="BI7" s="76">
        <v>0</v>
      </c>
      <c r="BJ7" s="75">
        <v>3000</v>
      </c>
      <c r="BK7" s="76">
        <v>3000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>
        <v>115800</v>
      </c>
      <c r="CE7" s="76">
        <v>115800</v>
      </c>
      <c r="CF7" s="75"/>
      <c r="CG7" s="76"/>
      <c r="CH7" s="75"/>
      <c r="CI7" s="95"/>
      <c r="CJ7" s="75"/>
      <c r="CK7" s="95"/>
      <c r="CL7" s="78">
        <v>331274</v>
      </c>
      <c r="CM7" s="78">
        <v>243942</v>
      </c>
    </row>
    <row r="8" spans="1:91" ht="12.75">
      <c r="A8" s="72"/>
      <c r="B8" s="75"/>
      <c r="C8" s="76"/>
      <c r="D8" s="75"/>
      <c r="E8" s="76"/>
      <c r="F8" s="75">
        <v>0</v>
      </c>
      <c r="G8" s="76">
        <v>35</v>
      </c>
      <c r="H8" s="75">
        <v>239000</v>
      </c>
      <c r="I8" s="76">
        <v>253967</v>
      </c>
      <c r="J8" s="75">
        <v>5500</v>
      </c>
      <c r="K8" s="76">
        <v>3691</v>
      </c>
      <c r="L8" s="75"/>
      <c r="M8" s="76"/>
      <c r="N8" s="75">
        <v>0</v>
      </c>
      <c r="O8" s="76">
        <v>346</v>
      </c>
      <c r="P8" s="75">
        <v>19742</v>
      </c>
      <c r="Q8" s="76">
        <v>20039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140000</v>
      </c>
      <c r="AI8" s="76">
        <v>110237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66177</v>
      </c>
      <c r="BI8" s="76">
        <v>65650</v>
      </c>
      <c r="BJ8" s="75">
        <v>4895</v>
      </c>
      <c r="BK8" s="76">
        <v>4840</v>
      </c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52828</v>
      </c>
      <c r="CM8" s="78">
        <v>37411</v>
      </c>
    </row>
    <row r="9" spans="1:91" ht="12.75">
      <c r="A9" s="72"/>
      <c r="B9" s="75"/>
      <c r="C9" s="76"/>
      <c r="D9" s="75"/>
      <c r="E9" s="76"/>
      <c r="F9" s="75">
        <v>190000</v>
      </c>
      <c r="G9" s="76">
        <v>157135</v>
      </c>
      <c r="H9" s="75">
        <v>7000</v>
      </c>
      <c r="I9" s="76">
        <v>0</v>
      </c>
      <c r="J9" s="75">
        <v>18000</v>
      </c>
      <c r="K9" s="76">
        <v>24523</v>
      </c>
      <c r="L9" s="75"/>
      <c r="M9" s="76"/>
      <c r="N9" s="75">
        <v>0</v>
      </c>
      <c r="O9" s="76">
        <v>323</v>
      </c>
      <c r="P9" s="75">
        <v>158000</v>
      </c>
      <c r="Q9" s="76">
        <v>155754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25000</v>
      </c>
      <c r="AI9" s="76">
        <v>4612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96320</v>
      </c>
      <c r="BI9" s="76">
        <v>91001</v>
      </c>
      <c r="BJ9" s="75">
        <v>15340</v>
      </c>
      <c r="BK9" s="76">
        <v>14740</v>
      </c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156316</v>
      </c>
      <c r="CM9" s="78">
        <v>128940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3343</v>
      </c>
      <c r="I10" s="76">
        <v>3189</v>
      </c>
      <c r="J10" s="75"/>
      <c r="K10" s="76"/>
      <c r="L10" s="75"/>
      <c r="M10" s="76"/>
      <c r="N10" s="75"/>
      <c r="O10" s="76"/>
      <c r="P10" s="75">
        <v>9000</v>
      </c>
      <c r="Q10" s="76">
        <v>10210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358193</v>
      </c>
      <c r="AI10" s="76">
        <v>358191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>
        <v>7331</v>
      </c>
      <c r="BI10" s="76">
        <v>10492</v>
      </c>
      <c r="BJ10" s="75">
        <v>6000</v>
      </c>
      <c r="BK10" s="76">
        <v>6000</v>
      </c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3114</v>
      </c>
      <c r="CM10" s="78">
        <v>0</v>
      </c>
    </row>
    <row r="11" spans="1:91" ht="12.75">
      <c r="A11" s="72"/>
      <c r="B11" s="75"/>
      <c r="C11" s="76"/>
      <c r="D11" s="75"/>
      <c r="E11" s="76"/>
      <c r="F11" s="75"/>
      <c r="G11" s="76"/>
      <c r="H11" s="75">
        <v>2279180</v>
      </c>
      <c r="I11" s="76">
        <v>2268723</v>
      </c>
      <c r="J11" s="75"/>
      <c r="K11" s="76"/>
      <c r="L11" s="75"/>
      <c r="M11" s="76"/>
      <c r="N11" s="75"/>
      <c r="O11" s="76"/>
      <c r="P11" s="75">
        <v>12230</v>
      </c>
      <c r="Q11" s="76">
        <v>14886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230900</v>
      </c>
      <c r="AI11" s="76">
        <v>230900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>
        <v>515554</v>
      </c>
      <c r="CM11" s="78">
        <v>499531</v>
      </c>
    </row>
    <row r="12" spans="1:91" ht="12.75">
      <c r="A12" s="72"/>
      <c r="B12" s="75"/>
      <c r="C12" s="76"/>
      <c r="D12" s="75"/>
      <c r="E12" s="76"/>
      <c r="F12" s="75"/>
      <c r="G12" s="76"/>
      <c r="H12" s="75">
        <v>30000</v>
      </c>
      <c r="I12" s="76">
        <v>34781</v>
      </c>
      <c r="J12" s="75"/>
      <c r="K12" s="76"/>
      <c r="L12" s="75"/>
      <c r="M12" s="76"/>
      <c r="N12" s="75"/>
      <c r="O12" s="76"/>
      <c r="P12" s="75">
        <v>1600</v>
      </c>
      <c r="Q12" s="76">
        <v>1600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20953</v>
      </c>
      <c r="AI12" s="76">
        <v>20952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>
        <v>28314</v>
      </c>
      <c r="CM12" s="78">
        <v>27466</v>
      </c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0</v>
      </c>
      <c r="Q13" s="76">
        <v>50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2000</v>
      </c>
      <c r="AI13" s="76">
        <v>1000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>
        <v>7887</v>
      </c>
      <c r="CM13" s="78">
        <v>10800</v>
      </c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80857</v>
      </c>
      <c r="Q14" s="76">
        <v>74433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4123000</v>
      </c>
      <c r="AI14" s="76">
        <v>4122892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>
        <v>6886</v>
      </c>
      <c r="CM14" s="78">
        <v>9428</v>
      </c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5935</v>
      </c>
      <c r="Q15" s="76">
        <v>5935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5000</v>
      </c>
      <c r="AI15" s="76">
        <v>5000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>
        <v>2198</v>
      </c>
      <c r="CM15" s="78">
        <v>4218</v>
      </c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>
        <v>22890</v>
      </c>
      <c r="Q16" s="76">
        <v>22890</v>
      </c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1027</v>
      </c>
      <c r="AI16" s="76">
        <v>1027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>
        <v>1918</v>
      </c>
      <c r="CM16" s="78">
        <v>3682</v>
      </c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>
        <v>18000</v>
      </c>
      <c r="Q17" s="76">
        <v>20740</v>
      </c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4305610</v>
      </c>
      <c r="AI17" s="76">
        <v>4295770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>
        <v>30000</v>
      </c>
      <c r="AI18" s="76">
        <v>29999</v>
      </c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>
        <v>445100</v>
      </c>
      <c r="AI19" s="76">
        <v>445096</v>
      </c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1646250</v>
      </c>
      <c r="C20" s="75">
        <f aca="true" t="shared" si="0" ref="C20:BN20">SUM(C3:C19)</f>
        <v>1714166</v>
      </c>
      <c r="D20" s="75">
        <f t="shared" si="0"/>
        <v>1193</v>
      </c>
      <c r="E20" s="75">
        <f t="shared" si="0"/>
        <v>1153</v>
      </c>
      <c r="F20" s="75">
        <f t="shared" si="0"/>
        <v>891200</v>
      </c>
      <c r="G20" s="75">
        <f t="shared" si="0"/>
        <v>849783</v>
      </c>
      <c r="H20" s="75">
        <f t="shared" si="0"/>
        <v>3314023</v>
      </c>
      <c r="I20" s="75">
        <f t="shared" si="0"/>
        <v>3311996</v>
      </c>
      <c r="J20" s="75">
        <f t="shared" si="0"/>
        <v>440095</v>
      </c>
      <c r="K20" s="75">
        <f t="shared" si="0"/>
        <v>396045</v>
      </c>
      <c r="L20" s="75">
        <f t="shared" si="0"/>
        <v>320</v>
      </c>
      <c r="M20" s="75">
        <f t="shared" si="0"/>
        <v>0</v>
      </c>
      <c r="N20" s="75">
        <f t="shared" si="0"/>
        <v>114000</v>
      </c>
      <c r="O20" s="75">
        <f t="shared" si="0"/>
        <v>117054</v>
      </c>
      <c r="P20" s="75">
        <f t="shared" si="0"/>
        <v>821907</v>
      </c>
      <c r="Q20" s="75">
        <f t="shared" si="0"/>
        <v>823886</v>
      </c>
      <c r="R20" s="75">
        <f t="shared" si="0"/>
        <v>0</v>
      </c>
      <c r="S20" s="75">
        <f t="shared" si="0"/>
        <v>249</v>
      </c>
      <c r="T20" s="75">
        <f t="shared" si="0"/>
        <v>1790964</v>
      </c>
      <c r="U20" s="75">
        <f t="shared" si="0"/>
        <v>1911992</v>
      </c>
      <c r="V20" s="75">
        <f t="shared" si="0"/>
        <v>8100</v>
      </c>
      <c r="W20" s="75">
        <f t="shared" si="0"/>
        <v>9100</v>
      </c>
      <c r="X20" s="75">
        <f t="shared" si="0"/>
        <v>1770</v>
      </c>
      <c r="Y20" s="75">
        <f t="shared" si="0"/>
        <v>2492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451650</v>
      </c>
      <c r="AE20" s="75">
        <f t="shared" si="0"/>
        <v>484629</v>
      </c>
      <c r="AF20" s="75">
        <f t="shared" si="0"/>
        <v>1581676</v>
      </c>
      <c r="AG20" s="75">
        <f t="shared" si="0"/>
        <v>1581676</v>
      </c>
      <c r="AH20" s="75">
        <f t="shared" si="0"/>
        <v>10412546</v>
      </c>
      <c r="AI20" s="75">
        <f t="shared" si="0"/>
        <v>10349648</v>
      </c>
      <c r="AJ20" s="75">
        <f t="shared" si="0"/>
        <v>1919190</v>
      </c>
      <c r="AK20" s="75">
        <f t="shared" si="0"/>
        <v>1916420</v>
      </c>
      <c r="AL20" s="75">
        <f t="shared" si="0"/>
        <v>138919</v>
      </c>
      <c r="AM20" s="75">
        <f t="shared" si="0"/>
        <v>138919</v>
      </c>
      <c r="AN20" s="75">
        <f t="shared" si="0"/>
        <v>0</v>
      </c>
      <c r="AO20" s="75">
        <f t="shared" si="0"/>
        <v>0</v>
      </c>
      <c r="AP20" s="75">
        <f t="shared" si="0"/>
        <v>358432</v>
      </c>
      <c r="AQ20" s="75">
        <f t="shared" si="0"/>
        <v>353847</v>
      </c>
      <c r="AR20" s="75">
        <f t="shared" si="0"/>
        <v>0</v>
      </c>
      <c r="AS20" s="75">
        <f t="shared" si="0"/>
        <v>0</v>
      </c>
      <c r="AT20" s="75">
        <f t="shared" si="0"/>
        <v>17000</v>
      </c>
      <c r="AU20" s="75">
        <f t="shared" si="0"/>
        <v>16081</v>
      </c>
      <c r="AV20" s="75">
        <f t="shared" si="0"/>
        <v>0</v>
      </c>
      <c r="AW20" s="75">
        <f t="shared" si="0"/>
        <v>0</v>
      </c>
      <c r="AX20" s="75">
        <f t="shared" si="0"/>
        <v>81165</v>
      </c>
      <c r="AY20" s="75">
        <f t="shared" si="0"/>
        <v>81148</v>
      </c>
      <c r="AZ20" s="75">
        <f t="shared" si="0"/>
        <v>279000</v>
      </c>
      <c r="BA20" s="75">
        <f t="shared" si="0"/>
        <v>278729</v>
      </c>
      <c r="BB20" s="75">
        <f t="shared" si="0"/>
        <v>10000</v>
      </c>
      <c r="BC20" s="75">
        <f t="shared" si="0"/>
        <v>10000</v>
      </c>
      <c r="BD20" s="75">
        <f t="shared" si="0"/>
        <v>374758</v>
      </c>
      <c r="BE20" s="75">
        <f t="shared" si="0"/>
        <v>374758</v>
      </c>
      <c r="BF20" s="75">
        <f t="shared" si="0"/>
        <v>0</v>
      </c>
      <c r="BG20" s="75">
        <f t="shared" si="0"/>
        <v>0</v>
      </c>
      <c r="BH20" s="75">
        <f t="shared" si="0"/>
        <v>403051</v>
      </c>
      <c r="BI20" s="75">
        <f t="shared" si="0"/>
        <v>376173</v>
      </c>
      <c r="BJ20" s="75">
        <f t="shared" si="0"/>
        <v>135735</v>
      </c>
      <c r="BK20" s="75">
        <f t="shared" si="0"/>
        <v>137249</v>
      </c>
      <c r="BL20" s="75">
        <f t="shared" si="0"/>
        <v>0</v>
      </c>
      <c r="BM20" s="75">
        <f t="shared" si="0"/>
        <v>0</v>
      </c>
      <c r="BN20" s="75">
        <f t="shared" si="0"/>
        <v>21560</v>
      </c>
      <c r="BO20" s="75">
        <f aca="true" t="shared" si="1" ref="BO20:CI20">SUM(BO3:BO19)</f>
        <v>21673</v>
      </c>
      <c r="BP20" s="75">
        <f t="shared" si="1"/>
        <v>0</v>
      </c>
      <c r="BQ20" s="75">
        <f t="shared" si="1"/>
        <v>0</v>
      </c>
      <c r="BR20" s="75">
        <f t="shared" si="1"/>
        <v>44970</v>
      </c>
      <c r="BS20" s="75">
        <f t="shared" si="1"/>
        <v>47837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427000</v>
      </c>
      <c r="BY20" s="75">
        <f t="shared" si="1"/>
        <v>427000</v>
      </c>
      <c r="BZ20" s="75">
        <f t="shared" si="1"/>
        <v>10501945</v>
      </c>
      <c r="CA20" s="75">
        <f t="shared" si="1"/>
        <v>10119009</v>
      </c>
      <c r="CB20" s="75">
        <f t="shared" si="1"/>
        <v>250000</v>
      </c>
      <c r="CC20" s="75">
        <f t="shared" si="1"/>
        <v>231553</v>
      </c>
      <c r="CD20" s="75">
        <f t="shared" si="1"/>
        <v>38534314</v>
      </c>
      <c r="CE20" s="75">
        <f t="shared" si="1"/>
        <v>38578162</v>
      </c>
      <c r="CF20" s="75">
        <f t="shared" si="1"/>
        <v>299972</v>
      </c>
      <c r="CG20" s="75">
        <f t="shared" si="1"/>
        <v>302788</v>
      </c>
      <c r="CH20" s="75">
        <f t="shared" si="1"/>
        <v>0</v>
      </c>
      <c r="CI20" s="75">
        <f t="shared" si="1"/>
        <v>0</v>
      </c>
      <c r="CJ20" s="75">
        <f>SUM(CJ3:CJ19)</f>
        <v>1471358</v>
      </c>
      <c r="CK20" s="75">
        <f>SUM(CK3:CK19)</f>
        <v>480903</v>
      </c>
      <c r="CL20" s="78">
        <f>SUM(CL3:CL18)</f>
        <v>1521983</v>
      </c>
      <c r="CM20" s="78">
        <f>SUM(CM3:CM18)</f>
        <v>1426916</v>
      </c>
    </row>
    <row r="21" spans="1:3" ht="25.5">
      <c r="A21" s="47"/>
      <c r="B21" s="48" t="s">
        <v>186</v>
      </c>
      <c r="C21" s="48" t="s">
        <v>187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27208457</v>
      </c>
      <c r="C22" s="54">
        <f>C20+E20+G20+I20+K20+M20+O20+Q20+S20+AA20+AC20+AE20+AG20+AI20+AK20+AM20+AO20+AQ20+AS20+AU20+AW20+AY20+BA20+BC20+BE20+BG20+BI20+BK20+BM20+U20+W20+Y20+BY20+BU20+BW20+BO20+BQ20+BS20+CM20</f>
        <v>27160619</v>
      </c>
      <c r="D22" s="77"/>
    </row>
    <row r="23" spans="1:21" ht="51">
      <c r="A23" s="48" t="s">
        <v>415</v>
      </c>
      <c r="B23" s="54">
        <f>B20+D20+F20+CF20</f>
        <v>2838615</v>
      </c>
      <c r="C23" s="78">
        <f>C20+E20+G20+CG20</f>
        <v>2867890</v>
      </c>
      <c r="U23" s="80">
        <f>U20+W20</f>
        <v>1921092</v>
      </c>
    </row>
    <row r="24" spans="1:3" ht="38.25">
      <c r="A24" s="48" t="s">
        <v>188</v>
      </c>
      <c r="B24" s="54">
        <f>H20</f>
        <v>3314023</v>
      </c>
      <c r="C24" s="78">
        <f>I20</f>
        <v>3311996</v>
      </c>
    </row>
    <row r="25" spans="1:3" ht="63.75">
      <c r="A25" s="48" t="s">
        <v>189</v>
      </c>
      <c r="B25" s="54">
        <f>J20+T20+V20</f>
        <v>2239159</v>
      </c>
      <c r="C25" s="78">
        <f>K20+U20+W20</f>
        <v>2317137</v>
      </c>
    </row>
    <row r="26" spans="1:3" ht="38.25">
      <c r="A26" s="48" t="s">
        <v>190</v>
      </c>
      <c r="B26" s="54">
        <f>N20+X20</f>
        <v>115770</v>
      </c>
      <c r="C26" s="78">
        <f>O20+Y20</f>
        <v>119546</v>
      </c>
    </row>
    <row r="27" spans="1:3" ht="89.25">
      <c r="A27" s="48" t="s">
        <v>414</v>
      </c>
      <c r="B27" s="54">
        <f>L20+P20+R20+Z20+AB20+BL20+BN20+BP20+BR20+BT20</f>
        <v>888757</v>
      </c>
      <c r="C27" s="78">
        <f>M20+Q20+S20+AA20+AC20+BM20+BO20+BQ20+BS20+BU20</f>
        <v>893645</v>
      </c>
    </row>
    <row r="28" spans="1:3" ht="89.25">
      <c r="A28" s="48" t="s">
        <v>191</v>
      </c>
      <c r="B28" s="54">
        <f>AD20</f>
        <v>451650</v>
      </c>
      <c r="C28" s="78">
        <f>AE20</f>
        <v>484629</v>
      </c>
    </row>
    <row r="29" spans="1:3" ht="76.5">
      <c r="A29" s="48" t="s">
        <v>192</v>
      </c>
      <c r="B29" s="54">
        <f>AF20+BD20</f>
        <v>1956434</v>
      </c>
      <c r="C29" s="78">
        <f>AG20+BE20</f>
        <v>1956434</v>
      </c>
    </row>
    <row r="30" spans="1:3" ht="89.25">
      <c r="A30" s="48" t="s">
        <v>193</v>
      </c>
      <c r="B30" s="54">
        <f>AH20+AJ20</f>
        <v>12331736</v>
      </c>
      <c r="C30" s="78">
        <f>AI20+AK20</f>
        <v>12266068</v>
      </c>
    </row>
    <row r="31" spans="1:3" ht="153">
      <c r="A31" s="48" t="s">
        <v>194</v>
      </c>
      <c r="B31" s="54">
        <f>AL20+AN20+AP20+AR20+AX20</f>
        <v>578516</v>
      </c>
      <c r="C31" s="78">
        <f>AM20+AO20+AQ20+AS20+AY20</f>
        <v>573914</v>
      </c>
    </row>
    <row r="32" spans="1:3" ht="127.5">
      <c r="A32" s="48" t="s">
        <v>195</v>
      </c>
      <c r="B32" s="54">
        <f>AT20+BF20</f>
        <v>17000</v>
      </c>
      <c r="C32" s="78">
        <f>AU20+BG20</f>
        <v>16081</v>
      </c>
    </row>
    <row r="33" spans="1:3" ht="114.75">
      <c r="A33" s="48" t="s">
        <v>196</v>
      </c>
      <c r="B33" s="54">
        <f>AV20+BH20</f>
        <v>403051</v>
      </c>
      <c r="C33" s="78">
        <f>AW20+BI20</f>
        <v>376173</v>
      </c>
    </row>
    <row r="34" spans="1:3" ht="89.25">
      <c r="A34" s="48" t="s">
        <v>197</v>
      </c>
      <c r="B34" s="54">
        <f>BB20+BJ20</f>
        <v>145735</v>
      </c>
      <c r="C34" s="78">
        <f>BC20+BK20</f>
        <v>147249</v>
      </c>
    </row>
    <row r="35" spans="1:3" ht="127.5">
      <c r="A35" s="48" t="s">
        <v>198</v>
      </c>
      <c r="B35" s="54">
        <f>AZ20+BV20</f>
        <v>279000</v>
      </c>
      <c r="C35" s="78">
        <f>BA20+BW20</f>
        <v>278729</v>
      </c>
    </row>
    <row r="36" spans="1:3" ht="127.5">
      <c r="A36" s="48" t="s">
        <v>199</v>
      </c>
      <c r="B36" s="54">
        <f>BX20</f>
        <v>427000</v>
      </c>
      <c r="C36" s="78">
        <f>BY20</f>
        <v>427000</v>
      </c>
    </row>
    <row r="37" spans="1:3" ht="12.75">
      <c r="A37" s="47" t="s">
        <v>279</v>
      </c>
      <c r="B37" s="78">
        <f>CL20+CJ20</f>
        <v>2993341</v>
      </c>
      <c r="C37" s="78">
        <f>CM20+CK20</f>
        <v>1907819</v>
      </c>
    </row>
    <row r="38" spans="1:3" ht="25.5">
      <c r="A38" s="48" t="s">
        <v>200</v>
      </c>
      <c r="B38" s="54">
        <f>SUM(B23:B37)</f>
        <v>28979787</v>
      </c>
      <c r="C38" s="78">
        <f>SUM(C23:C37)</f>
        <v>27944310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201</v>
      </c>
      <c r="B40" s="80">
        <f>CB20+BZ20</f>
        <v>10751945</v>
      </c>
      <c r="C40" s="80">
        <f>CC20+CA20</f>
        <v>10350562</v>
      </c>
    </row>
    <row r="41" ht="12.75">
      <c r="A41" s="81" t="s">
        <v>202</v>
      </c>
    </row>
    <row r="42" spans="1:3" ht="12.75">
      <c r="A42" s="79" t="s">
        <v>203</v>
      </c>
      <c r="B42" s="80"/>
      <c r="C42" s="80"/>
    </row>
    <row r="43" spans="1:3" ht="12.75">
      <c r="A43" s="81" t="s">
        <v>204</v>
      </c>
      <c r="B43" s="80"/>
      <c r="C43" s="80"/>
    </row>
    <row r="44" spans="1:3" ht="12.75">
      <c r="A44" s="79" t="s">
        <v>205</v>
      </c>
      <c r="B44" s="80"/>
      <c r="C44" s="80"/>
    </row>
    <row r="45" spans="1:3" ht="38.25">
      <c r="A45" s="96" t="s">
        <v>368</v>
      </c>
      <c r="B45" s="80"/>
      <c r="C45" s="80"/>
    </row>
    <row r="46" spans="2:3" ht="12.75">
      <c r="B46" s="80">
        <f>B38+B40+B42+B43+B44+B45</f>
        <v>39731732</v>
      </c>
      <c r="C46" s="80">
        <f>C38+C40+C42+C43+C44+C45</f>
        <v>38294872</v>
      </c>
    </row>
    <row r="49" spans="2:3" ht="12.75">
      <c r="B49" s="80"/>
      <c r="C49" s="80"/>
    </row>
    <row r="51" spans="2:3" ht="12.75">
      <c r="B51" s="80">
        <f>B46-B49</f>
        <v>39731732</v>
      </c>
      <c r="C51" s="80">
        <f>C46-C49</f>
        <v>38294872</v>
      </c>
    </row>
  </sheetData>
  <mergeCells count="44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J2:CK2"/>
    <mergeCell ref="CD2:CE2"/>
    <mergeCell ref="CF2:CG2"/>
    <mergeCell ref="CH2:C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7" max="7" width="10.140625" style="0" bestFit="1" customWidth="1"/>
  </cols>
  <sheetData>
    <row r="1" ht="12.75">
      <c r="D1" s="83" t="s">
        <v>208</v>
      </c>
    </row>
    <row r="3" spans="1:4" ht="12.75">
      <c r="A3" s="158" t="s">
        <v>425</v>
      </c>
      <c r="B3" s="158"/>
      <c r="C3" s="158"/>
      <c r="D3" s="158"/>
    </row>
    <row r="4" spans="1:4" ht="12.75">
      <c r="A4" s="158" t="s">
        <v>0</v>
      </c>
      <c r="B4" s="158"/>
      <c r="C4" s="158"/>
      <c r="D4" s="158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417</v>
      </c>
      <c r="D6" s="56" t="s">
        <v>426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20599919</v>
      </c>
      <c r="D8" s="85">
        <f>SUM(D9:D16)-D13</f>
        <v>20345406</v>
      </c>
      <c r="E8" s="58">
        <f>D8/C8</f>
        <v>0.9876449514194692</v>
      </c>
    </row>
    <row r="9" spans="1:5" ht="18" customHeight="1">
      <c r="A9" s="2" t="s">
        <v>10</v>
      </c>
      <c r="B9" s="3" t="s">
        <v>3</v>
      </c>
      <c r="C9" s="82">
        <f>'dochody wg źródeł'!B40</f>
        <v>10751945</v>
      </c>
      <c r="D9" s="82">
        <f>'dochody wg źródeł'!C40</f>
        <v>10350562</v>
      </c>
      <c r="E9" s="60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82">
        <f>'dochody wg źródeł'!B23</f>
        <v>2838615</v>
      </c>
      <c r="D10" s="82">
        <f>'dochody wg źródeł'!C23</f>
        <v>2867890</v>
      </c>
      <c r="E10" s="60">
        <f t="shared" si="0"/>
        <v>1.0103131280571687</v>
      </c>
      <c r="G10" s="77"/>
    </row>
    <row r="11" spans="1:6" ht="18" customHeight="1">
      <c r="A11" s="2" t="s">
        <v>12</v>
      </c>
      <c r="B11" s="3" t="s">
        <v>5</v>
      </c>
      <c r="C11" s="82">
        <f>'dochody wg źródeł'!B24</f>
        <v>3314023</v>
      </c>
      <c r="D11" s="82">
        <f>'dochody wg źródeł'!C24+1</f>
        <v>3311997</v>
      </c>
      <c r="E11" s="60">
        <f t="shared" si="0"/>
        <v>0.9993886584371925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2239159</v>
      </c>
      <c r="D12" s="82">
        <f>'dochody wg źródeł'!C25</f>
        <v>2317137</v>
      </c>
      <c r="E12" s="60">
        <f t="shared" si="0"/>
        <v>1.0348246819453197</v>
      </c>
      <c r="F12" s="94"/>
      <c r="G12" s="80"/>
    </row>
    <row r="13" spans="1:5" ht="18" customHeight="1">
      <c r="A13" s="2"/>
      <c r="B13" s="3" t="s">
        <v>7</v>
      </c>
      <c r="C13" s="82">
        <f>'dochody wg źródeł'!T20</f>
        <v>1790964</v>
      </c>
      <c r="D13" s="82">
        <f>'dochody wg źródeł'!U23</f>
        <v>1921092</v>
      </c>
      <c r="E13" s="60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82">
        <f>'dochody wg źródeł'!B26</f>
        <v>115770</v>
      </c>
      <c r="D14" s="82">
        <f>'dochody wg źródeł'!C26</f>
        <v>119546</v>
      </c>
      <c r="E14" s="60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82">
        <f>'dochody wg źródeł'!B27</f>
        <v>888757</v>
      </c>
      <c r="D15" s="82">
        <f>'dochody wg źródeł'!C27</f>
        <v>893645</v>
      </c>
      <c r="E15" s="60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451650</v>
      </c>
      <c r="D16" s="86">
        <f>'dochody wg źródeł'!C28</f>
        <v>484629</v>
      </c>
      <c r="E16" s="62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5">
        <f>C18+C20+C24+C30+C26+C28+C22</f>
        <v>17883843</v>
      </c>
      <c r="D17" s="85">
        <f>D18+D20+D24+D30+D26+D28+D22</f>
        <v>16728646</v>
      </c>
      <c r="E17" s="58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82">
        <f>'dochody wg źródeł'!B29</f>
        <v>1956434</v>
      </c>
      <c r="D18" s="82">
        <f>'dochody wg źródeł'!C29</f>
        <v>1956434</v>
      </c>
      <c r="E18" s="60">
        <f t="shared" si="0"/>
        <v>1</v>
      </c>
    </row>
    <row r="19" spans="1:5" ht="18" customHeight="1">
      <c r="A19" s="2"/>
      <c r="B19" s="3" t="s">
        <v>20</v>
      </c>
      <c r="C19" s="82">
        <f>'dochody wg źródeł'!BD20</f>
        <v>374758</v>
      </c>
      <c r="D19" s="82">
        <f>'dochody wg źródeł'!BE20</f>
        <v>374758</v>
      </c>
      <c r="E19" s="60">
        <f t="shared" si="0"/>
        <v>1</v>
      </c>
    </row>
    <row r="20" spans="1:5" ht="18" customHeight="1">
      <c r="A20" s="2" t="s">
        <v>11</v>
      </c>
      <c r="B20" s="3" t="s">
        <v>21</v>
      </c>
      <c r="C20" s="82">
        <f>'dochody wg źródeł'!B30-C22</f>
        <v>12037577</v>
      </c>
      <c r="D20" s="82">
        <f>'dochody wg źródeł'!C30-D22</f>
        <v>11973598</v>
      </c>
      <c r="E20" s="60">
        <f t="shared" si="0"/>
        <v>0.994685059958495</v>
      </c>
    </row>
    <row r="21" spans="1:5" ht="18" customHeight="1">
      <c r="A21" s="2"/>
      <c r="B21" s="3" t="s">
        <v>20</v>
      </c>
      <c r="C21" s="82">
        <f>'dochody wg źródeł'!AJ20-C23</f>
        <v>1877001</v>
      </c>
      <c r="D21" s="82">
        <f>'dochody wg źródeł'!AK20-D23</f>
        <v>1875920</v>
      </c>
      <c r="E21" s="60">
        <f t="shared" si="0"/>
        <v>0.999424081287117</v>
      </c>
    </row>
    <row r="22" spans="1:5" ht="25.5">
      <c r="A22" s="2" t="s">
        <v>12</v>
      </c>
      <c r="B22" s="3" t="s">
        <v>423</v>
      </c>
      <c r="C22" s="82">
        <v>294159</v>
      </c>
      <c r="D22" s="82">
        <v>292470</v>
      </c>
      <c r="E22" s="60">
        <f>D22/C22</f>
        <v>0.9942582072960542</v>
      </c>
    </row>
    <row r="23" spans="1:5" ht="18" customHeight="1">
      <c r="A23" s="2"/>
      <c r="B23" s="3" t="s">
        <v>20</v>
      </c>
      <c r="C23" s="82">
        <v>42189</v>
      </c>
      <c r="D23" s="82">
        <v>40500</v>
      </c>
      <c r="E23" s="60">
        <f>D23/C23</f>
        <v>0.9599658678802532</v>
      </c>
    </row>
    <row r="24" spans="1:5" ht="30.75" customHeight="1">
      <c r="A24" s="17" t="s">
        <v>13</v>
      </c>
      <c r="B24" s="3" t="s">
        <v>22</v>
      </c>
      <c r="C24" s="87">
        <f>'dochody wg źródeł'!B31-138919</f>
        <v>439597</v>
      </c>
      <c r="D24" s="87">
        <f>'dochody wg źródeł'!C31-138919</f>
        <v>434995</v>
      </c>
      <c r="E24" s="62">
        <f t="shared" si="0"/>
        <v>0.9895313207323981</v>
      </c>
    </row>
    <row r="25" spans="1:5" ht="30.75" customHeight="1">
      <c r="A25" s="17"/>
      <c r="B25" s="110" t="s">
        <v>20</v>
      </c>
      <c r="C25" s="87">
        <f>'dochody wg źródeł'!AX20</f>
        <v>81165</v>
      </c>
      <c r="D25" s="87">
        <f>'dochody wg źródeł'!AY20</f>
        <v>81148</v>
      </c>
      <c r="E25" s="62">
        <f aca="true" t="shared" si="1" ref="E25:E30">D25/C25</f>
        <v>0.9997905501139653</v>
      </c>
    </row>
    <row r="26" spans="1:5" ht="30.75" customHeight="1">
      <c r="A26" s="17" t="s">
        <v>14</v>
      </c>
      <c r="B26" s="148" t="s">
        <v>395</v>
      </c>
      <c r="C26" s="87">
        <f>'dochody wg źródeł'!B37+'dochody wg źródeł'!B45</f>
        <v>2993341</v>
      </c>
      <c r="D26" s="87">
        <f>'dochody wg źródeł'!C37+'dochody wg źródeł'!C45</f>
        <v>1907819</v>
      </c>
      <c r="E26" s="62">
        <f t="shared" si="1"/>
        <v>0.6373543809408951</v>
      </c>
    </row>
    <row r="27" spans="1:5" ht="30.75" customHeight="1">
      <c r="A27" s="17"/>
      <c r="B27" s="110" t="s">
        <v>20</v>
      </c>
      <c r="C27" s="87">
        <f>'dochody wg źródeł'!CJ20</f>
        <v>1471358</v>
      </c>
      <c r="D27" s="87">
        <f>'dochody wg źródeł'!CK20-1</f>
        <v>480902</v>
      </c>
      <c r="E27" s="62">
        <f t="shared" si="1"/>
        <v>0.32684227767817214</v>
      </c>
    </row>
    <row r="28" spans="1:5" ht="30.75" customHeight="1">
      <c r="A28" s="17" t="s">
        <v>15</v>
      </c>
      <c r="B28" s="3" t="s">
        <v>411</v>
      </c>
      <c r="C28" s="87">
        <f>'dochody wg źródeł'!B34</f>
        <v>145735</v>
      </c>
      <c r="D28" s="87">
        <f>'dochody wg źródeł'!C34</f>
        <v>147249</v>
      </c>
      <c r="E28" s="62">
        <f t="shared" si="1"/>
        <v>1.0103887192506948</v>
      </c>
    </row>
    <row r="29" spans="1:5" ht="30.75" customHeight="1">
      <c r="A29" s="17"/>
      <c r="B29" s="110" t="s">
        <v>20</v>
      </c>
      <c r="C29" s="87">
        <f>'dochody wg źródeł'!BB20</f>
        <v>10000</v>
      </c>
      <c r="D29" s="87">
        <f>'dochody wg źródeł'!BC20</f>
        <v>10000</v>
      </c>
      <c r="E29" s="62">
        <f t="shared" si="1"/>
        <v>1</v>
      </c>
    </row>
    <row r="30" spans="1:5" ht="30.75" customHeight="1">
      <c r="A30" s="17" t="s">
        <v>16</v>
      </c>
      <c r="B30" s="3" t="s">
        <v>30</v>
      </c>
      <c r="C30" s="87">
        <f>'dochody wg źródeł'!B32</f>
        <v>17000</v>
      </c>
      <c r="D30" s="87">
        <f>'dochody wg źródeł'!C32</f>
        <v>16081</v>
      </c>
      <c r="E30" s="62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8">
        <f>C32+C33+C36+C34</f>
        <v>1247970</v>
      </c>
      <c r="D31" s="88">
        <f>D32+D33+D36+D34</f>
        <v>1220821</v>
      </c>
      <c r="E31" s="58">
        <f t="shared" si="0"/>
        <v>0.9782454706443264</v>
      </c>
    </row>
    <row r="32" spans="1:5" ht="30.75" customHeight="1">
      <c r="A32" s="17" t="s">
        <v>10</v>
      </c>
      <c r="B32" s="3" t="s">
        <v>151</v>
      </c>
      <c r="C32" s="87">
        <f>'dochody wg źródeł'!B33</f>
        <v>403051</v>
      </c>
      <c r="D32" s="87">
        <f>'dochody wg źródeł'!C33</f>
        <v>376173</v>
      </c>
      <c r="E32" s="62">
        <f t="shared" si="0"/>
        <v>0.9333136501336059</v>
      </c>
    </row>
    <row r="33" spans="1:5" ht="38.25">
      <c r="A33" s="17" t="s">
        <v>11</v>
      </c>
      <c r="B33" s="148" t="s">
        <v>152</v>
      </c>
      <c r="C33" s="151">
        <f>'dochody wg źródeł'!B35</f>
        <v>279000</v>
      </c>
      <c r="D33" s="151">
        <f>'dochody wg źródeł'!C35</f>
        <v>278729</v>
      </c>
      <c r="E33" s="152">
        <f>D33/C33</f>
        <v>0.9990286738351255</v>
      </c>
    </row>
    <row r="34" spans="1:5" ht="25.5">
      <c r="A34" s="17" t="s">
        <v>12</v>
      </c>
      <c r="B34" s="148" t="s">
        <v>428</v>
      </c>
      <c r="C34" s="151">
        <v>138919</v>
      </c>
      <c r="D34" s="151">
        <v>138919</v>
      </c>
      <c r="E34" s="152">
        <f>D34/C34</f>
        <v>1</v>
      </c>
    </row>
    <row r="35" spans="1:5" ht="24.75" customHeight="1">
      <c r="A35" s="17"/>
      <c r="B35" s="148" t="s">
        <v>20</v>
      </c>
      <c r="C35" s="151">
        <v>138919</v>
      </c>
      <c r="D35" s="151">
        <v>138919</v>
      </c>
      <c r="E35" s="152">
        <f>D35/C35</f>
        <v>1</v>
      </c>
    </row>
    <row r="36" spans="1:5" ht="38.25">
      <c r="A36" s="16" t="s">
        <v>13</v>
      </c>
      <c r="B36" s="121" t="s">
        <v>410</v>
      </c>
      <c r="C36" s="86">
        <f>'dochody wg źródeł'!B36</f>
        <v>427000</v>
      </c>
      <c r="D36" s="86">
        <f>'dochody wg źródeł'!C36</f>
        <v>427000</v>
      </c>
      <c r="E36" s="59">
        <f t="shared" si="0"/>
        <v>1</v>
      </c>
    </row>
    <row r="37" spans="1:5" ht="12.75">
      <c r="A37" s="14" t="s">
        <v>24</v>
      </c>
      <c r="B37" s="30" t="s">
        <v>25</v>
      </c>
      <c r="C37" s="85">
        <f>SUM(C38:C41)</f>
        <v>38534314</v>
      </c>
      <c r="D37" s="85">
        <f>SUM(D38:D41)</f>
        <v>38578162</v>
      </c>
      <c r="E37" s="58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7">
        <v>27392286</v>
      </c>
      <c r="D38" s="87">
        <v>27392286</v>
      </c>
      <c r="E38" s="60">
        <f t="shared" si="0"/>
        <v>1</v>
      </c>
    </row>
    <row r="39" spans="1:5" ht="18" customHeight="1">
      <c r="A39" s="2" t="s">
        <v>11</v>
      </c>
      <c r="B39" s="3" t="s">
        <v>27</v>
      </c>
      <c r="C39" s="87">
        <v>9199119</v>
      </c>
      <c r="D39" s="87">
        <v>9199119</v>
      </c>
      <c r="E39" s="60">
        <f t="shared" si="0"/>
        <v>1</v>
      </c>
    </row>
    <row r="40" spans="1:5" ht="18" customHeight="1">
      <c r="A40" s="2" t="s">
        <v>12</v>
      </c>
      <c r="B40" s="3" t="s">
        <v>206</v>
      </c>
      <c r="C40" s="87">
        <v>1827109</v>
      </c>
      <c r="D40" s="87">
        <v>1827109</v>
      </c>
      <c r="E40" s="60">
        <f>D40/C40</f>
        <v>1</v>
      </c>
    </row>
    <row r="41" spans="1:5" ht="18" customHeight="1">
      <c r="A41" s="2" t="s">
        <v>13</v>
      </c>
      <c r="B41" s="3" t="s">
        <v>422</v>
      </c>
      <c r="C41" s="87">
        <v>115800</v>
      </c>
      <c r="D41" s="87">
        <v>159648</v>
      </c>
      <c r="E41" s="60">
        <f>D41/C41</f>
        <v>1.3786528497409327</v>
      </c>
    </row>
    <row r="42" spans="1:5" ht="18" customHeight="1">
      <c r="A42" s="2"/>
      <c r="B42" s="3" t="s">
        <v>20</v>
      </c>
      <c r="C42" s="87">
        <v>115800</v>
      </c>
      <c r="D42" s="87">
        <v>115800</v>
      </c>
      <c r="E42" s="60">
        <f t="shared" si="0"/>
        <v>1</v>
      </c>
    </row>
    <row r="43" spans="1:5" ht="18" customHeight="1">
      <c r="A43" s="7"/>
      <c r="B43" s="7" t="s">
        <v>28</v>
      </c>
      <c r="C43" s="97">
        <f>C8+C17+C31+C37</f>
        <v>78266046</v>
      </c>
      <c r="D43" s="97">
        <f>D8+D17+D31+D37</f>
        <v>76873035</v>
      </c>
      <c r="E43" s="57">
        <f t="shared" si="0"/>
        <v>0.9822015922460169</v>
      </c>
    </row>
    <row r="44" spans="1:5" s="8" customFormat="1" ht="24.75" customHeight="1">
      <c r="A44"/>
      <c r="B44"/>
      <c r="C44" s="89">
        <v>56886030</v>
      </c>
      <c r="D44" s="89">
        <v>55427378.23</v>
      </c>
      <c r="E44"/>
    </row>
    <row r="45" spans="3:4" ht="12.75">
      <c r="C45" s="90">
        <f>C43-C44</f>
        <v>21380016</v>
      </c>
      <c r="D45" s="90">
        <f>D43-D44</f>
        <v>21445656.770000003</v>
      </c>
    </row>
  </sheetData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209</v>
      </c>
    </row>
    <row r="3" spans="1:7" ht="15.75">
      <c r="A3" s="159" t="s">
        <v>32</v>
      </c>
      <c r="B3" s="159"/>
      <c r="C3" s="159"/>
      <c r="D3" s="159"/>
      <c r="E3" s="159"/>
      <c r="F3" s="159"/>
      <c r="G3" s="159"/>
    </row>
    <row r="4" spans="1:7" ht="15.75">
      <c r="A4" s="159" t="s">
        <v>374</v>
      </c>
      <c r="B4" s="159"/>
      <c r="C4" s="159"/>
      <c r="D4" s="159"/>
      <c r="E4" s="159"/>
      <c r="F4" s="159"/>
      <c r="G4" s="15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224</v>
      </c>
      <c r="E10" s="3" t="s">
        <v>244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225</v>
      </c>
      <c r="E13" s="6" t="s">
        <v>226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338</v>
      </c>
      <c r="E16" s="40" t="s">
        <v>337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222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247</v>
      </c>
      <c r="E19" s="3" t="s">
        <v>227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248</v>
      </c>
      <c r="E20" s="3" t="s">
        <v>228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249</v>
      </c>
      <c r="E21" s="3" t="s">
        <v>229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49" t="s">
        <v>337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49" t="s">
        <v>405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280</v>
      </c>
      <c r="E24" s="3" t="s">
        <v>287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240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216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222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250</v>
      </c>
      <c r="E34" s="3" t="s">
        <v>231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251</v>
      </c>
      <c r="E35" s="110" t="s">
        <v>232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10" t="s">
        <v>343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253</v>
      </c>
      <c r="E37" s="3" t="s">
        <v>235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252</v>
      </c>
      <c r="E38" s="3" t="s">
        <v>233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249</v>
      </c>
      <c r="E39" s="3" t="s">
        <v>229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244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21" t="s">
        <v>234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244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244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245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247</v>
      </c>
      <c r="E49" s="3" t="s">
        <v>227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253</v>
      </c>
      <c r="E50" s="3" t="s">
        <v>235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252</v>
      </c>
      <c r="E51" s="3" t="s">
        <v>233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249</v>
      </c>
      <c r="E52" s="3" t="s">
        <v>229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244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244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398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247</v>
      </c>
      <c r="E60" s="3" t="s">
        <v>227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253</v>
      </c>
      <c r="E61" s="3" t="s">
        <v>235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396</v>
      </c>
      <c r="E62" s="3" t="s">
        <v>402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249</v>
      </c>
      <c r="E63" s="3" t="s">
        <v>229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281</v>
      </c>
      <c r="E65" s="3" t="s">
        <v>337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285</v>
      </c>
      <c r="E66" s="110" t="s">
        <v>403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244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240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224</v>
      </c>
      <c r="E74" s="6" t="s">
        <v>244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22" t="s">
        <v>222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244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234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397</v>
      </c>
      <c r="E81" s="3" t="s">
        <v>337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246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244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49" t="s">
        <v>401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254</v>
      </c>
      <c r="E89" s="109" t="s">
        <v>236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255</v>
      </c>
      <c r="E91" s="110" t="s">
        <v>237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256</v>
      </c>
      <c r="E92" s="110" t="s">
        <v>238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239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239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252</v>
      </c>
      <c r="E99" s="110" t="s">
        <v>233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249</v>
      </c>
      <c r="E100" s="110" t="s">
        <v>229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206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239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280</v>
      </c>
      <c r="E105" s="109" t="s">
        <v>346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22" t="s">
        <v>398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247</v>
      </c>
      <c r="E108" s="3" t="s">
        <v>227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251</v>
      </c>
      <c r="E109" s="110" t="s">
        <v>232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252</v>
      </c>
      <c r="E110" s="3" t="s">
        <v>233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249</v>
      </c>
      <c r="E111" s="3" t="s">
        <v>229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222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247</v>
      </c>
      <c r="E115" s="3" t="s">
        <v>227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251</v>
      </c>
      <c r="E116" s="110" t="s">
        <v>232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253</v>
      </c>
      <c r="E117" s="3" t="s">
        <v>235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249</v>
      </c>
      <c r="E119" s="3" t="s">
        <v>229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10" t="s">
        <v>337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365</v>
      </c>
      <c r="E121" s="110" t="s">
        <v>404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282</v>
      </c>
      <c r="E122" s="110" t="s">
        <v>405</v>
      </c>
      <c r="F122" s="19">
        <v>340000</v>
      </c>
      <c r="G122" s="150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398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251</v>
      </c>
      <c r="E125" s="3" t="s">
        <v>232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253</v>
      </c>
      <c r="E126" s="3" t="s">
        <v>235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249</v>
      </c>
      <c r="E127" s="3" t="s">
        <v>229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215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253</v>
      </c>
      <c r="E130" s="3" t="s">
        <v>235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249</v>
      </c>
      <c r="E131" s="3" t="s">
        <v>229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253</v>
      </c>
      <c r="E133" s="3" t="s">
        <v>235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10" t="s">
        <v>337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281</v>
      </c>
      <c r="E135" s="110" t="s">
        <v>337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283</v>
      </c>
      <c r="E136" s="109" t="s">
        <v>403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406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407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249</v>
      </c>
      <c r="E140" s="40" t="s">
        <v>229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244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251</v>
      </c>
      <c r="E146" s="110" t="s">
        <v>284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253</v>
      </c>
      <c r="E147" s="3" t="s">
        <v>235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399</v>
      </c>
      <c r="E148" s="3" t="s">
        <v>408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249</v>
      </c>
      <c r="E149" s="3" t="s">
        <v>229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241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251</v>
      </c>
      <c r="E152" s="109" t="s">
        <v>284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253</v>
      </c>
      <c r="E153" s="3" t="s">
        <v>235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257</v>
      </c>
      <c r="E154" s="3" t="s">
        <v>242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249</v>
      </c>
      <c r="E155" s="3" t="s">
        <v>229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240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10" t="s">
        <v>367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249</v>
      </c>
      <c r="E159" s="3" t="s">
        <v>229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241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347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224</v>
      </c>
      <c r="E162" s="3" t="s">
        <v>244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393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400</v>
      </c>
      <c r="E164" s="3" t="s">
        <v>409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252</v>
      </c>
      <c r="E166" s="3" t="s">
        <v>233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247</v>
      </c>
      <c r="E167" s="3" t="s">
        <v>227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249</v>
      </c>
      <c r="E170" s="40" t="s">
        <v>229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244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241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249</v>
      </c>
      <c r="E174" s="40" t="s">
        <v>229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243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285</v>
      </c>
      <c r="E177" s="110" t="s">
        <v>230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10" t="s">
        <v>337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281</v>
      </c>
      <c r="E180" s="110" t="s">
        <v>337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253</v>
      </c>
      <c r="E183" s="3" t="s">
        <v>235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249</v>
      </c>
      <c r="E184" s="3" t="s">
        <v>229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10" t="s">
        <v>351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251</v>
      </c>
      <c r="E188" s="109" t="s">
        <v>286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0" t="s">
        <v>249</v>
      </c>
      <c r="E189" s="69" t="s">
        <v>229</v>
      </c>
      <c r="F189" s="131">
        <v>4000</v>
      </c>
      <c r="G189" s="131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353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352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247</v>
      </c>
      <c r="E192" s="40" t="s">
        <v>227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283</v>
      </c>
      <c r="E195" s="110" t="s">
        <v>230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340</v>
      </c>
      <c r="E196" s="110" t="s">
        <v>230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210</v>
      </c>
    </row>
    <row r="3" spans="1:7" ht="15.75">
      <c r="A3" s="159" t="s">
        <v>86</v>
      </c>
      <c r="B3" s="159"/>
      <c r="C3" s="159"/>
      <c r="D3" s="159"/>
      <c r="E3" s="159"/>
      <c r="F3" s="159"/>
      <c r="G3" s="159"/>
    </row>
    <row r="4" spans="1:7" ht="15.75">
      <c r="A4" s="159" t="s">
        <v>376</v>
      </c>
      <c r="B4" s="159"/>
      <c r="C4" s="159"/>
      <c r="D4" s="159"/>
      <c r="E4" s="159"/>
      <c r="F4" s="159"/>
      <c r="G4" s="15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373</v>
      </c>
      <c r="G6" s="5" t="s">
        <v>375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5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298</v>
      </c>
      <c r="F16" s="12">
        <v>30000</v>
      </c>
      <c r="G16" s="124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371</v>
      </c>
      <c r="E19" s="40" t="s">
        <v>298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379</v>
      </c>
      <c r="E20" s="40" t="s">
        <v>381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380</v>
      </c>
      <c r="E21" s="40" t="s">
        <v>315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315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212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292</v>
      </c>
      <c r="F24" s="19">
        <v>170996</v>
      </c>
      <c r="G24" s="136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293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295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294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296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297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299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301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302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303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290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305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306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307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308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309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310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311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312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313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316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314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315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315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315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382</v>
      </c>
      <c r="F49" s="19">
        <v>220000</v>
      </c>
      <c r="G49" s="136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394</v>
      </c>
      <c r="F50" s="10">
        <f>F51</f>
        <v>3000000</v>
      </c>
      <c r="G50" s="140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34" t="s">
        <v>303</v>
      </c>
      <c r="F51" s="18">
        <v>3000000</v>
      </c>
      <c r="G51" s="135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216</v>
      </c>
      <c r="F52" s="10">
        <f>F53</f>
        <v>127185</v>
      </c>
      <c r="G52" s="125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296</v>
      </c>
      <c r="F54" s="37">
        <v>296</v>
      </c>
      <c r="G54" s="141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296</v>
      </c>
      <c r="F55" s="37">
        <v>52</v>
      </c>
      <c r="G55" s="141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297</v>
      </c>
      <c r="F56" s="37">
        <v>64</v>
      </c>
      <c r="G56" s="141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297</v>
      </c>
      <c r="F57" s="37">
        <v>11</v>
      </c>
      <c r="G57" s="141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298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298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299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299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290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290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310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310</v>
      </c>
      <c r="F65" s="12">
        <v>162</v>
      </c>
      <c r="G65" s="124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5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298</v>
      </c>
      <c r="F68" s="37">
        <v>5048</v>
      </c>
      <c r="G68" s="141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299</v>
      </c>
      <c r="F69" s="37">
        <v>2000</v>
      </c>
      <c r="G69" s="141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329</v>
      </c>
      <c r="F70" s="37">
        <v>1000</v>
      </c>
      <c r="G70" s="141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302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303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290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356</v>
      </c>
      <c r="F74" s="19">
        <v>124000</v>
      </c>
      <c r="G74" s="136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310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312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316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314</v>
      </c>
      <c r="F78" s="12">
        <v>5000</v>
      </c>
      <c r="G78" s="124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295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294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296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297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311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26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290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5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299</v>
      </c>
      <c r="F89" s="37">
        <v>40000</v>
      </c>
      <c r="G89" s="141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302</v>
      </c>
      <c r="F90" s="37">
        <v>20000</v>
      </c>
      <c r="G90" s="141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303</v>
      </c>
      <c r="F91" s="37">
        <v>10000</v>
      </c>
      <c r="G91" s="141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290</v>
      </c>
      <c r="F92" s="37">
        <v>577425</v>
      </c>
      <c r="G92" s="141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307</v>
      </c>
      <c r="F93" s="37">
        <v>5000</v>
      </c>
      <c r="G93" s="141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309</v>
      </c>
      <c r="F94" s="37">
        <v>1000</v>
      </c>
      <c r="G94" s="141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314</v>
      </c>
      <c r="F95" s="37">
        <v>10000</v>
      </c>
      <c r="G95" s="141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295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294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296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297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299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290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305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307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310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311</v>
      </c>
      <c r="F107" s="12">
        <v>5000</v>
      </c>
      <c r="G107" s="124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295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294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296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297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298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311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293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291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295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294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296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297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299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329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356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309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311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314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293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295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294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296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296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296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297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297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297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298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298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298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299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329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302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303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304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290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290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290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305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306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307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381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317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383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309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318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310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311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319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316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314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315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357</v>
      </c>
      <c r="F167" s="19">
        <v>407000</v>
      </c>
      <c r="G167" s="136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296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297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298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299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303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304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290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307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383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5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27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298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299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329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290</v>
      </c>
      <c r="F184" s="12">
        <v>40000</v>
      </c>
      <c r="G184" s="124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298</v>
      </c>
      <c r="F187" s="37">
        <v>300</v>
      </c>
      <c r="G187" s="141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329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21" t="s">
        <v>358</v>
      </c>
      <c r="F190" s="18">
        <v>900</v>
      </c>
      <c r="G190" s="135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28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3">
        <f>SUM(F194:F222)</f>
        <v>8277999</v>
      </c>
      <c r="G193" s="123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320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321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294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322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323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324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296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297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298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325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299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300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302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303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304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290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305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306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307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309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310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311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326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313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327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315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315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315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384</v>
      </c>
      <c r="F222" s="19">
        <v>60000</v>
      </c>
      <c r="G222" s="136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299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290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25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299</v>
      </c>
      <c r="F227" s="38">
        <v>9600</v>
      </c>
      <c r="G227" s="141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385</v>
      </c>
      <c r="F228" s="12">
        <v>30000</v>
      </c>
      <c r="G228" s="124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386</v>
      </c>
      <c r="F229" s="27">
        <f>F230</f>
        <v>5000</v>
      </c>
      <c r="G229" s="142">
        <f>G230</f>
        <v>2636</v>
      </c>
      <c r="H229" s="143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387</v>
      </c>
      <c r="F230" s="27">
        <f>F231</f>
        <v>5000</v>
      </c>
      <c r="G230" s="142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388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3">
        <f>F234+F235</f>
        <v>2781214</v>
      </c>
      <c r="G233" s="123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412</v>
      </c>
      <c r="F234" s="132">
        <v>1348759</v>
      </c>
      <c r="G234" s="133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36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5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27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25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328</v>
      </c>
      <c r="F239" s="12">
        <v>890983</v>
      </c>
      <c r="G239" s="124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293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295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294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296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297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298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299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329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302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303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304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290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306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307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309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310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311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389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315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295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294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296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297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299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302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303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304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290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311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293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295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294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296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297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299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329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302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303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304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290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305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306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307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309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310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311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389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390</v>
      </c>
      <c r="F292" s="132">
        <v>142884</v>
      </c>
      <c r="G292" s="133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293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295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294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296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297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298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299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329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302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303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304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290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305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306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307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309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318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310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311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314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391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293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295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294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296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297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298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299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301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329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302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303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304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290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305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306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307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317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318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312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314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315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315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315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293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295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294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296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297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298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299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329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302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303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304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290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306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307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309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310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311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389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3">
        <f>SUM(F361:F382)</f>
        <v>3878744</v>
      </c>
      <c r="G360" s="123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293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295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294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296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297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298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299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329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302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303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304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290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305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306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307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309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310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311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319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315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315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3">
        <f>SUM(F384:F397)</f>
        <v>594510</v>
      </c>
      <c r="G383" s="123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293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295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294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296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297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299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302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303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290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306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307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309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311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389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2" t="s">
        <v>109</v>
      </c>
      <c r="F398" s="123">
        <f>SUM(F399:F403)</f>
        <v>126622</v>
      </c>
      <c r="G398" s="123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299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329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290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309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314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215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293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295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294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296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297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299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300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302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303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304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290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306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307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310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311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293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295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294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296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296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296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297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297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297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298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298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298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299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299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299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329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302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290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290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290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309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311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315</v>
      </c>
      <c r="F443" s="12">
        <v>10000</v>
      </c>
      <c r="G443" s="124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26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330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333</v>
      </c>
      <c r="F448" s="19">
        <v>5000</v>
      </c>
      <c r="G448" s="136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301</v>
      </c>
      <c r="F449" s="12">
        <v>20000</v>
      </c>
      <c r="G449" s="124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360</v>
      </c>
      <c r="F452" s="132">
        <v>1256404</v>
      </c>
      <c r="G452" s="133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392</v>
      </c>
      <c r="F453" s="144">
        <v>8596</v>
      </c>
      <c r="G453" s="145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293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331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295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294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296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297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298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299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300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301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329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302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303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304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290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305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306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307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309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318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310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311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312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314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293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295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294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296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297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298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299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300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301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302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303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304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290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305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306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307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309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310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311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312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327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319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314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360</v>
      </c>
      <c r="F503" s="132">
        <v>279952</v>
      </c>
      <c r="G503" s="133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331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296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297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298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2" t="s">
        <v>336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296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297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298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299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290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393</v>
      </c>
      <c r="F514" s="27">
        <f>F515+F516+F517+F518+F519</f>
        <v>15000</v>
      </c>
      <c r="G514" s="142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296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297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298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299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290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293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295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294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296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297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298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299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302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303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304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290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305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306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332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309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310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311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314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3">
        <f>SUM(F540:F542)</f>
        <v>1890</v>
      </c>
      <c r="G539" s="123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299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303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290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25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292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2" t="s">
        <v>109</v>
      </c>
      <c r="F545" s="123">
        <f>F546</f>
        <v>5106</v>
      </c>
      <c r="G545" s="126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290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311</v>
      </c>
      <c r="F548" s="12">
        <v>6964</v>
      </c>
      <c r="G548" s="124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26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333</v>
      </c>
      <c r="F551" s="19">
        <v>82200</v>
      </c>
      <c r="G551" s="136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3">
        <f>SUM(F553:F565)</f>
        <v>474775</v>
      </c>
      <c r="G552" s="123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293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295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294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296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297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298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299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302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303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290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305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307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311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2" t="s">
        <v>72</v>
      </c>
      <c r="F566" s="123">
        <f>SUM(F567:F583)</f>
        <v>2937667</v>
      </c>
      <c r="G566" s="123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293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295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294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296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297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299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302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303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304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290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306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307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309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310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311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312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314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331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295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295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294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294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296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296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297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297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298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298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299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299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304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304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290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290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306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306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309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309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311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311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2" t="s">
        <v>74</v>
      </c>
      <c r="F609" s="123">
        <f>SUM(F610:F630)</f>
        <v>1101823</v>
      </c>
      <c r="G609" s="123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293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295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294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296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297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298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299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302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303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304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290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305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306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307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383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309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310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311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314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389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47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3">
        <f>SUM(F632:F650)</f>
        <v>1417253</v>
      </c>
      <c r="G631" s="123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293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295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294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296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297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298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299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329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302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303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304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290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305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306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307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309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310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311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314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293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295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294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296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297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299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302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303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290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307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311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22" t="s">
        <v>109</v>
      </c>
      <c r="F665" s="123">
        <f>SUM(F666:F669)</f>
        <v>13730</v>
      </c>
      <c r="G665" s="123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299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290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309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314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25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311</v>
      </c>
      <c r="F671" s="12">
        <v>27612</v>
      </c>
      <c r="G671" s="124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299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301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329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290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317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314</v>
      </c>
      <c r="F679" s="12">
        <v>3000</v>
      </c>
      <c r="G679" s="124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333</v>
      </c>
      <c r="F682" s="19">
        <v>20000</v>
      </c>
      <c r="G682" s="136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2" t="s">
        <v>58</v>
      </c>
      <c r="F683" s="27">
        <f>F685+F684</f>
        <v>1000</v>
      </c>
      <c r="G683" s="126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290</v>
      </c>
      <c r="F684" s="35">
        <v>850</v>
      </c>
      <c r="G684" s="146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1" t="s">
        <v>290</v>
      </c>
      <c r="F685" s="18">
        <v>150</v>
      </c>
      <c r="G685" s="135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26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333</v>
      </c>
      <c r="F688" s="35">
        <v>100000</v>
      </c>
      <c r="G688" s="129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I21" sqref="I21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211</v>
      </c>
    </row>
    <row r="3" spans="1:7" ht="15.75">
      <c r="A3" s="159" t="s">
        <v>139</v>
      </c>
      <c r="B3" s="159"/>
      <c r="C3" s="159"/>
      <c r="D3" s="159"/>
      <c r="E3" s="159"/>
      <c r="F3" s="159"/>
      <c r="G3" s="137"/>
    </row>
    <row r="4" spans="1:7" ht="15.75">
      <c r="A4" s="159" t="s">
        <v>378</v>
      </c>
      <c r="B4" s="159"/>
      <c r="C4" s="159"/>
      <c r="D4" s="159"/>
      <c r="E4" s="159"/>
      <c r="F4" s="159"/>
      <c r="G4" s="137"/>
    </row>
    <row r="5" spans="1:7" ht="15.75">
      <c r="A5" s="159" t="s">
        <v>441</v>
      </c>
      <c r="B5" s="159"/>
      <c r="C5" s="159"/>
      <c r="D5" s="159"/>
      <c r="E5" s="159"/>
      <c r="F5" s="159"/>
      <c r="G5" s="137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442</v>
      </c>
      <c r="F7" s="93" t="s">
        <v>443</v>
      </c>
      <c r="G7" s="93" t="s">
        <v>372</v>
      </c>
      <c r="H7" s="5" t="s">
        <v>207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5" t="s">
        <v>10</v>
      </c>
      <c r="B9" s="114" t="s">
        <v>418</v>
      </c>
      <c r="C9" s="116" t="s">
        <v>219</v>
      </c>
      <c r="D9" s="117" t="s">
        <v>419</v>
      </c>
      <c r="E9" s="165">
        <v>2468142</v>
      </c>
      <c r="F9" s="166">
        <v>2463379.02</v>
      </c>
      <c r="G9" s="138">
        <f>F9/E9</f>
        <v>0.9980702163813914</v>
      </c>
      <c r="H9" s="114" t="s">
        <v>421</v>
      </c>
    </row>
    <row r="10" spans="1:11" ht="38.25">
      <c r="A10" s="47" t="s">
        <v>11</v>
      </c>
      <c r="B10" s="114" t="s">
        <v>429</v>
      </c>
      <c r="C10" s="116" t="s">
        <v>143</v>
      </c>
      <c r="D10" s="117" t="s">
        <v>213</v>
      </c>
      <c r="E10" s="165">
        <v>236248</v>
      </c>
      <c r="F10" s="167">
        <v>236247.9</v>
      </c>
      <c r="G10" s="138">
        <f aca="true" t="shared" si="0" ref="G10:G28">F10/E10</f>
        <v>0.9999995767159934</v>
      </c>
      <c r="H10" s="114" t="s">
        <v>421</v>
      </c>
      <c r="K10" s="80">
        <v>87604</v>
      </c>
    </row>
    <row r="11" spans="1:11" ht="38.25">
      <c r="A11" s="47" t="s">
        <v>12</v>
      </c>
      <c r="B11" s="114" t="s">
        <v>430</v>
      </c>
      <c r="C11" s="116" t="s">
        <v>143</v>
      </c>
      <c r="D11" s="117" t="s">
        <v>144</v>
      </c>
      <c r="E11" s="168">
        <v>42881</v>
      </c>
      <c r="F11" s="169">
        <v>42880.49</v>
      </c>
      <c r="G11" s="138">
        <f t="shared" si="0"/>
        <v>0.9999881066206477</v>
      </c>
      <c r="H11" s="114" t="s">
        <v>421</v>
      </c>
      <c r="K11" s="80">
        <v>710579</v>
      </c>
    </row>
    <row r="12" spans="1:11" ht="38.25">
      <c r="A12" s="47" t="s">
        <v>13</v>
      </c>
      <c r="B12" s="114" t="s">
        <v>431</v>
      </c>
      <c r="C12" s="116" t="s">
        <v>143</v>
      </c>
      <c r="D12" s="117" t="s">
        <v>144</v>
      </c>
      <c r="E12" s="168">
        <v>259562</v>
      </c>
      <c r="F12" s="169">
        <v>259561.05</v>
      </c>
      <c r="G12" s="138">
        <f t="shared" si="0"/>
        <v>0.9999963399881339</v>
      </c>
      <c r="H12" s="114" t="s">
        <v>421</v>
      </c>
      <c r="K12" s="80">
        <v>334997</v>
      </c>
    </row>
    <row r="13" spans="1:11" ht="38.25">
      <c r="A13" s="47" t="s">
        <v>14</v>
      </c>
      <c r="B13" s="114" t="s">
        <v>432</v>
      </c>
      <c r="C13" s="116" t="s">
        <v>143</v>
      </c>
      <c r="D13" s="117" t="s">
        <v>144</v>
      </c>
      <c r="E13" s="168">
        <v>100000</v>
      </c>
      <c r="F13" s="169">
        <v>99904.6</v>
      </c>
      <c r="G13" s="138">
        <f t="shared" si="0"/>
        <v>0.9990460000000001</v>
      </c>
      <c r="H13" s="114" t="s">
        <v>421</v>
      </c>
      <c r="K13" s="80"/>
    </row>
    <row r="14" spans="1:11" ht="38.25">
      <c r="A14" s="47" t="s">
        <v>15</v>
      </c>
      <c r="B14" s="114" t="s">
        <v>413</v>
      </c>
      <c r="C14" s="116" t="s">
        <v>143</v>
      </c>
      <c r="D14" s="117" t="s">
        <v>144</v>
      </c>
      <c r="E14" s="168">
        <v>73693</v>
      </c>
      <c r="F14" s="169">
        <v>73692.49</v>
      </c>
      <c r="G14" s="138">
        <f t="shared" si="0"/>
        <v>0.9999930793969577</v>
      </c>
      <c r="H14" s="114" t="s">
        <v>421</v>
      </c>
      <c r="K14" s="80">
        <f>SUM(K10:K12)</f>
        <v>1133180</v>
      </c>
    </row>
    <row r="15" spans="1:11" ht="76.5">
      <c r="A15" s="47" t="s">
        <v>16</v>
      </c>
      <c r="B15" s="163" t="s">
        <v>433</v>
      </c>
      <c r="C15" s="116" t="s">
        <v>143</v>
      </c>
      <c r="D15" s="117" t="s">
        <v>144</v>
      </c>
      <c r="E15" s="170">
        <v>100000</v>
      </c>
      <c r="F15" s="169">
        <v>100000</v>
      </c>
      <c r="G15" s="138">
        <f t="shared" si="0"/>
        <v>1</v>
      </c>
      <c r="H15" s="114" t="s">
        <v>421</v>
      </c>
      <c r="K15" s="80">
        <v>2394307</v>
      </c>
    </row>
    <row r="16" spans="1:11" ht="51">
      <c r="A16" s="47" t="s">
        <v>77</v>
      </c>
      <c r="B16" s="164" t="s">
        <v>434</v>
      </c>
      <c r="C16" s="116" t="s">
        <v>143</v>
      </c>
      <c r="D16" s="117" t="s">
        <v>144</v>
      </c>
      <c r="E16" s="168">
        <v>50000</v>
      </c>
      <c r="F16" s="169">
        <v>50000</v>
      </c>
      <c r="G16" s="138">
        <f t="shared" si="0"/>
        <v>1</v>
      </c>
      <c r="H16" s="114" t="s">
        <v>421</v>
      </c>
      <c r="K16" s="80">
        <f>K14-K15</f>
        <v>-1261127</v>
      </c>
    </row>
    <row r="17" spans="1:11" ht="38.25">
      <c r="A17" s="47" t="s">
        <v>78</v>
      </c>
      <c r="B17" s="114" t="s">
        <v>435</v>
      </c>
      <c r="C17" s="116" t="s">
        <v>219</v>
      </c>
      <c r="D17" s="117" t="s">
        <v>436</v>
      </c>
      <c r="E17" s="168">
        <v>5200</v>
      </c>
      <c r="F17" s="169">
        <v>4561</v>
      </c>
      <c r="G17" s="138">
        <f t="shared" si="0"/>
        <v>0.8771153846153846</v>
      </c>
      <c r="H17" s="114" t="s">
        <v>421</v>
      </c>
      <c r="K17" s="80"/>
    </row>
    <row r="18" spans="1:8" ht="63.75">
      <c r="A18" s="98" t="s">
        <v>79</v>
      </c>
      <c r="B18" s="118" t="s">
        <v>437</v>
      </c>
      <c r="C18" s="119" t="s">
        <v>219</v>
      </c>
      <c r="D18" s="120" t="s">
        <v>438</v>
      </c>
      <c r="E18" s="170">
        <v>54800</v>
      </c>
      <c r="F18" s="169">
        <v>44064.48</v>
      </c>
      <c r="G18" s="138">
        <f t="shared" si="0"/>
        <v>0.8040963503649635</v>
      </c>
      <c r="H18" s="114" t="s">
        <v>421</v>
      </c>
    </row>
    <row r="19" spans="1:8" ht="51">
      <c r="A19" s="47" t="s">
        <v>80</v>
      </c>
      <c r="B19" s="118" t="s">
        <v>377</v>
      </c>
      <c r="C19" s="119" t="s">
        <v>219</v>
      </c>
      <c r="D19" s="120" t="s">
        <v>220</v>
      </c>
      <c r="E19" s="170">
        <v>501100</v>
      </c>
      <c r="F19" s="169">
        <v>501100</v>
      </c>
      <c r="G19" s="138">
        <f t="shared" si="0"/>
        <v>1</v>
      </c>
      <c r="H19" s="114" t="s">
        <v>421</v>
      </c>
    </row>
    <row r="20" spans="1:8" ht="63.75">
      <c r="A20" s="47" t="s">
        <v>81</v>
      </c>
      <c r="B20" s="118" t="s">
        <v>444</v>
      </c>
      <c r="C20" s="119" t="s">
        <v>219</v>
      </c>
      <c r="D20" s="120" t="s">
        <v>445</v>
      </c>
      <c r="E20" s="170">
        <v>1500</v>
      </c>
      <c r="F20" s="169">
        <v>1500</v>
      </c>
      <c r="G20" s="138">
        <f t="shared" si="0"/>
        <v>1</v>
      </c>
      <c r="H20" s="114" t="s">
        <v>421</v>
      </c>
    </row>
    <row r="21" spans="1:8" ht="51">
      <c r="A21" s="47" t="s">
        <v>82</v>
      </c>
      <c r="B21" s="118" t="s">
        <v>446</v>
      </c>
      <c r="C21" s="119" t="s">
        <v>334</v>
      </c>
      <c r="D21" s="120" t="s">
        <v>447</v>
      </c>
      <c r="E21" s="170">
        <v>83000</v>
      </c>
      <c r="F21" s="169">
        <v>83000</v>
      </c>
      <c r="G21" s="138">
        <f t="shared" si="0"/>
        <v>1</v>
      </c>
      <c r="H21" s="114" t="s">
        <v>421</v>
      </c>
    </row>
    <row r="22" spans="1:8" ht="38.25">
      <c r="A22" s="47" t="s">
        <v>83</v>
      </c>
      <c r="B22" s="118" t="s">
        <v>449</v>
      </c>
      <c r="C22" s="119" t="s">
        <v>450</v>
      </c>
      <c r="D22" s="120" t="s">
        <v>275</v>
      </c>
      <c r="E22" s="170">
        <v>31300</v>
      </c>
      <c r="F22" s="169">
        <v>31300</v>
      </c>
      <c r="G22" s="138">
        <f t="shared" si="0"/>
        <v>1</v>
      </c>
      <c r="H22" s="114" t="s">
        <v>421</v>
      </c>
    </row>
    <row r="23" spans="1:8" ht="38.25">
      <c r="A23" s="47" t="s">
        <v>84</v>
      </c>
      <c r="B23" s="118" t="s">
        <v>448</v>
      </c>
      <c r="C23" s="119" t="s">
        <v>451</v>
      </c>
      <c r="D23" s="120" t="s">
        <v>452</v>
      </c>
      <c r="E23" s="170">
        <v>33691</v>
      </c>
      <c r="F23" s="169">
        <v>33691</v>
      </c>
      <c r="G23" s="138">
        <f t="shared" si="0"/>
        <v>1</v>
      </c>
      <c r="H23" s="114" t="s">
        <v>421</v>
      </c>
    </row>
    <row r="24" spans="1:8" ht="63.75">
      <c r="A24" s="47" t="s">
        <v>85</v>
      </c>
      <c r="B24" s="114" t="s">
        <v>420</v>
      </c>
      <c r="C24" s="116" t="s">
        <v>219</v>
      </c>
      <c r="D24" s="117" t="s">
        <v>217</v>
      </c>
      <c r="E24" s="168">
        <v>1019080</v>
      </c>
      <c r="F24" s="169">
        <v>958701.47</v>
      </c>
      <c r="G24" s="138">
        <f t="shared" si="0"/>
        <v>0.9407519233033717</v>
      </c>
      <c r="H24" s="114" t="s">
        <v>421</v>
      </c>
    </row>
    <row r="25" spans="1:8" ht="51">
      <c r="A25" s="47" t="s">
        <v>98</v>
      </c>
      <c r="B25" s="114" t="s">
        <v>439</v>
      </c>
      <c r="C25" s="116" t="s">
        <v>219</v>
      </c>
      <c r="D25" s="117" t="s">
        <v>440</v>
      </c>
      <c r="E25" s="168">
        <v>2052408</v>
      </c>
      <c r="F25" s="169">
        <v>2052238.68</v>
      </c>
      <c r="G25" s="138">
        <f t="shared" si="0"/>
        <v>0.9999175017832711</v>
      </c>
      <c r="H25" s="114" t="s">
        <v>421</v>
      </c>
    </row>
    <row r="26" spans="1:8" ht="38.25">
      <c r="A26" s="47" t="s">
        <v>100</v>
      </c>
      <c r="B26" s="114" t="s">
        <v>454</v>
      </c>
      <c r="C26" s="116" t="s">
        <v>455</v>
      </c>
      <c r="D26" s="116" t="s">
        <v>453</v>
      </c>
      <c r="E26" s="171">
        <v>5880</v>
      </c>
      <c r="F26" s="172">
        <v>5880</v>
      </c>
      <c r="G26" s="138">
        <f t="shared" si="0"/>
        <v>1</v>
      </c>
      <c r="H26" s="114" t="s">
        <v>421</v>
      </c>
    </row>
    <row r="27" spans="1:8" ht="89.25">
      <c r="A27" s="47" t="s">
        <v>158</v>
      </c>
      <c r="B27" s="114" t="s">
        <v>456</v>
      </c>
      <c r="C27" s="116" t="s">
        <v>219</v>
      </c>
      <c r="D27" s="116" t="s">
        <v>457</v>
      </c>
      <c r="E27" s="171">
        <v>25000</v>
      </c>
      <c r="F27" s="172">
        <v>25000</v>
      </c>
      <c r="G27" s="138">
        <f t="shared" si="0"/>
        <v>1</v>
      </c>
      <c r="H27" s="114" t="s">
        <v>421</v>
      </c>
    </row>
    <row r="28" spans="1:8" s="8" customFormat="1" ht="25.5" customHeight="1">
      <c r="A28" s="153" t="s">
        <v>76</v>
      </c>
      <c r="B28" s="154"/>
      <c r="C28" s="154"/>
      <c r="D28" s="155"/>
      <c r="E28" s="173">
        <f>SUM(E9:E27)</f>
        <v>7143485</v>
      </c>
      <c r="F28" s="173">
        <f>SUM(F9:F27)</f>
        <v>7066702.18</v>
      </c>
      <c r="G28" s="139">
        <f t="shared" si="0"/>
        <v>0.9892513500063344</v>
      </c>
      <c r="H28" s="7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</sheetData>
  <mergeCells count="4">
    <mergeCell ref="A3:F3"/>
    <mergeCell ref="A4:F4"/>
    <mergeCell ref="A5:F5"/>
    <mergeCell ref="A28:D28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58" t="s">
        <v>122</v>
      </c>
      <c r="B3" s="158"/>
    </row>
    <row r="4" spans="1:2" ht="12.75">
      <c r="A4" s="158" t="s">
        <v>427</v>
      </c>
      <c r="B4" s="158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22554693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76873035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99427728</v>
      </c>
    </row>
    <row r="18" spans="1:3" ht="18" customHeight="1">
      <c r="A18" s="2"/>
      <c r="B18" s="9" t="s">
        <v>133</v>
      </c>
      <c r="C18" s="92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416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76210153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97863305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10" sqref="D10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59" t="s">
        <v>115</v>
      </c>
      <c r="B3" s="159"/>
      <c r="C3" s="159"/>
      <c r="D3" s="159"/>
      <c r="E3" s="159"/>
    </row>
    <row r="4" spans="1:5" ht="15.75">
      <c r="A4" s="159" t="s">
        <v>116</v>
      </c>
      <c r="B4" s="159"/>
      <c r="C4" s="159"/>
      <c r="D4" s="159"/>
      <c r="E4" s="159"/>
    </row>
    <row r="5" spans="1:5" ht="15.75">
      <c r="A5" s="159" t="s">
        <v>427</v>
      </c>
      <c r="B5" s="159"/>
      <c r="C5" s="159"/>
      <c r="D5" s="159"/>
      <c r="E5" s="159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134018</v>
      </c>
      <c r="E9" s="10">
        <f>SUM(E10)</f>
        <v>134018</v>
      </c>
    </row>
    <row r="10" spans="1:5" ht="30.75" customHeight="1">
      <c r="A10" s="15"/>
      <c r="B10" s="39" t="s">
        <v>36</v>
      </c>
      <c r="C10" s="6" t="s">
        <v>37</v>
      </c>
      <c r="D10" s="18">
        <v>134018</v>
      </c>
      <c r="E10" s="18">
        <v>134018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258904</v>
      </c>
      <c r="E11" s="51">
        <f>SUM(E12)</f>
        <v>258904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258904</v>
      </c>
      <c r="E12" s="12">
        <v>258904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578040</v>
      </c>
      <c r="E13" s="10">
        <f>SUM(E14:E17)</f>
        <v>578040</v>
      </c>
    </row>
    <row r="14" spans="1:5" ht="30.75" customHeight="1">
      <c r="A14" s="2"/>
      <c r="B14" s="17">
        <v>71012</v>
      </c>
      <c r="C14" s="3" t="s">
        <v>49</v>
      </c>
      <c r="D14" s="19">
        <v>105000</v>
      </c>
      <c r="E14" s="19">
        <v>105000</v>
      </c>
    </row>
    <row r="15" spans="1:5" ht="30.75" customHeight="1">
      <c r="A15" s="2"/>
      <c r="B15" s="17">
        <v>71013</v>
      </c>
      <c r="C15" s="3" t="s">
        <v>55</v>
      </c>
      <c r="D15" s="19">
        <v>110237</v>
      </c>
      <c r="E15" s="19">
        <v>110237</v>
      </c>
    </row>
    <row r="16" spans="1:5" ht="18" customHeight="1">
      <c r="A16" s="2"/>
      <c r="B16" s="2">
        <v>71014</v>
      </c>
      <c r="C16" s="3" t="s">
        <v>50</v>
      </c>
      <c r="D16" s="11">
        <v>4612</v>
      </c>
      <c r="E16" s="11">
        <v>4612</v>
      </c>
    </row>
    <row r="17" spans="1:5" ht="18" customHeight="1">
      <c r="A17" s="15"/>
      <c r="B17" s="15">
        <v>71015</v>
      </c>
      <c r="C17" s="6" t="s">
        <v>51</v>
      </c>
      <c r="D17" s="12">
        <v>358191</v>
      </c>
      <c r="E17" s="12">
        <v>358191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251852</v>
      </c>
      <c r="E18" s="10">
        <f>SUM(E19:E20)</f>
        <v>251852</v>
      </c>
    </row>
    <row r="19" spans="1:5" ht="18" customHeight="1">
      <c r="A19" s="2"/>
      <c r="B19" s="2">
        <v>75011</v>
      </c>
      <c r="C19" s="3" t="s">
        <v>53</v>
      </c>
      <c r="D19" s="11">
        <v>230900</v>
      </c>
      <c r="E19" s="11">
        <v>230900</v>
      </c>
    </row>
    <row r="20" spans="1:5" ht="18" customHeight="1">
      <c r="A20" s="15"/>
      <c r="B20" s="15">
        <v>75045</v>
      </c>
      <c r="C20" s="6" t="s">
        <v>335</v>
      </c>
      <c r="D20" s="12">
        <v>20952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1000</v>
      </c>
      <c r="E23" s="10">
        <f>SUM(E24)</f>
        <v>1000</v>
      </c>
    </row>
    <row r="24" spans="1:5" ht="18" customHeight="1">
      <c r="A24" s="15"/>
      <c r="B24" s="15">
        <v>75212</v>
      </c>
      <c r="C24" s="6" t="s">
        <v>57</v>
      </c>
      <c r="D24" s="12">
        <v>1000</v>
      </c>
      <c r="E24" s="12">
        <v>1000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SUM(D26:D28)</f>
        <v>5978919</v>
      </c>
      <c r="E25" s="27">
        <f>SUM(E26:E28)</f>
        <v>5978919</v>
      </c>
    </row>
    <row r="26" spans="1:5" ht="30.75" customHeight="1">
      <c r="A26" s="2"/>
      <c r="B26" s="17">
        <v>75411</v>
      </c>
      <c r="C26" s="3" t="s">
        <v>59</v>
      </c>
      <c r="D26" s="19">
        <v>5522892</v>
      </c>
      <c r="E26" s="19">
        <v>5522892</v>
      </c>
    </row>
    <row r="27" spans="1:5" ht="30.75" customHeight="1">
      <c r="A27" s="2"/>
      <c r="B27" s="17">
        <v>75414</v>
      </c>
      <c r="C27" s="3" t="s">
        <v>60</v>
      </c>
      <c r="D27" s="19">
        <v>5000</v>
      </c>
      <c r="E27" s="19">
        <v>5000</v>
      </c>
    </row>
    <row r="28" spans="1:5" ht="18" customHeight="1">
      <c r="A28" s="2"/>
      <c r="B28" s="2">
        <v>75478</v>
      </c>
      <c r="C28" s="3" t="s">
        <v>394</v>
      </c>
      <c r="D28" s="11">
        <v>451027</v>
      </c>
      <c r="E28" s="19">
        <v>451027</v>
      </c>
    </row>
    <row r="29" spans="1:5" s="8" customFormat="1" ht="18" customHeight="1">
      <c r="A29" s="29">
        <v>851</v>
      </c>
      <c r="B29" s="29"/>
      <c r="C29" s="30" t="s">
        <v>65</v>
      </c>
      <c r="D29" s="33">
        <f>SUM(D30:D30)</f>
        <v>4295770</v>
      </c>
      <c r="E29" s="33">
        <f>SUM(E30:E30)</f>
        <v>4295770</v>
      </c>
    </row>
    <row r="30" spans="1:5" ht="43.5" customHeight="1">
      <c r="A30" s="15"/>
      <c r="B30" s="16">
        <v>85156</v>
      </c>
      <c r="C30" s="6" t="s">
        <v>92</v>
      </c>
      <c r="D30" s="18">
        <v>4295770</v>
      </c>
      <c r="E30" s="18">
        <v>4295770</v>
      </c>
    </row>
    <row r="31" spans="1:5" s="8" customFormat="1" ht="30.75" customHeight="1">
      <c r="A31" s="23">
        <v>852</v>
      </c>
      <c r="B31" s="14"/>
      <c r="C31" s="122" t="s">
        <v>66</v>
      </c>
      <c r="D31" s="27">
        <f>SUM(D32:D32)</f>
        <v>30000</v>
      </c>
      <c r="E31" s="27">
        <f>SUM(E32:E32)</f>
        <v>30000</v>
      </c>
    </row>
    <row r="32" spans="1:5" s="8" customFormat="1" ht="30.75" customHeight="1">
      <c r="A32" s="91"/>
      <c r="B32" s="68">
        <v>85205</v>
      </c>
      <c r="C32" s="69" t="s">
        <v>336</v>
      </c>
      <c r="D32" s="42">
        <v>30000</v>
      </c>
      <c r="E32" s="42">
        <v>30000</v>
      </c>
    </row>
    <row r="33" spans="1:5" s="8" customFormat="1" ht="30.75" customHeight="1">
      <c r="A33" s="23">
        <v>853</v>
      </c>
      <c r="B33" s="14"/>
      <c r="C33" s="9" t="s">
        <v>69</v>
      </c>
      <c r="D33" s="27">
        <f>D34</f>
        <v>445095</v>
      </c>
      <c r="E33" s="27">
        <f>E34</f>
        <v>445095</v>
      </c>
    </row>
    <row r="34" spans="1:5" ht="30.75" customHeight="1">
      <c r="A34" s="2"/>
      <c r="B34" s="17">
        <v>85321</v>
      </c>
      <c r="C34" s="3" t="s">
        <v>70</v>
      </c>
      <c r="D34" s="19">
        <v>445095</v>
      </c>
      <c r="E34" s="19">
        <v>445095</v>
      </c>
    </row>
    <row r="35" spans="1:5" s="8" customFormat="1" ht="25.5" customHeight="1">
      <c r="A35" s="7"/>
      <c r="B35" s="7"/>
      <c r="C35" s="46" t="s">
        <v>120</v>
      </c>
      <c r="D35" s="13">
        <f>D9+D11+D13+D18+D25+D29+D31+D33+D23</f>
        <v>11973598</v>
      </c>
      <c r="E35" s="13">
        <f>E9+E11+E13+E18+E33+E25+E29+E31+E23</f>
        <v>11973598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221</v>
      </c>
    </row>
    <row r="3" spans="2:6" ht="15.75">
      <c r="B3" s="159" t="s">
        <v>258</v>
      </c>
      <c r="C3" s="159"/>
      <c r="D3" s="159"/>
      <c r="E3" s="159"/>
      <c r="F3" s="159"/>
    </row>
    <row r="4" spans="2:6" ht="15.75">
      <c r="B4" s="159" t="s">
        <v>259</v>
      </c>
      <c r="C4" s="159"/>
      <c r="D4" s="159"/>
      <c r="E4" s="159"/>
      <c r="F4" s="159"/>
    </row>
    <row r="5" spans="2:6" ht="15.75">
      <c r="B5" s="159"/>
      <c r="C5" s="159"/>
      <c r="D5" s="159"/>
      <c r="E5" s="159"/>
      <c r="F5" s="159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214</v>
      </c>
      <c r="F7" s="5" t="s">
        <v>260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60" t="s">
        <v>146</v>
      </c>
      <c r="B9" s="4" t="s">
        <v>10</v>
      </c>
      <c r="C9" s="48" t="s">
        <v>261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61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61"/>
      <c r="B11" s="4" t="s">
        <v>11</v>
      </c>
      <c r="C11" s="48" t="s">
        <v>262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61"/>
      <c r="B12" s="4" t="s">
        <v>12</v>
      </c>
      <c r="C12" s="48" t="s">
        <v>263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61"/>
      <c r="B13" s="4" t="s">
        <v>13</v>
      </c>
      <c r="C13" s="48" t="s">
        <v>264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61"/>
      <c r="B14" s="4" t="s">
        <v>14</v>
      </c>
      <c r="C14" s="48" t="s">
        <v>265</v>
      </c>
      <c r="D14" s="55" t="s">
        <v>213</v>
      </c>
      <c r="E14" s="54">
        <v>50000</v>
      </c>
      <c r="F14" s="54">
        <v>0</v>
      </c>
      <c r="H14" s="71"/>
    </row>
    <row r="15" spans="1:8" ht="25.5">
      <c r="A15" s="161"/>
      <c r="B15" s="4" t="s">
        <v>15</v>
      </c>
      <c r="C15" s="48" t="s">
        <v>266</v>
      </c>
      <c r="D15" s="55" t="s">
        <v>217</v>
      </c>
      <c r="E15" s="54">
        <v>351000</v>
      </c>
      <c r="F15" s="54">
        <v>0</v>
      </c>
      <c r="H15" s="71"/>
    </row>
    <row r="16" spans="1:8" ht="38.25">
      <c r="A16" s="161"/>
      <c r="B16" s="4" t="s">
        <v>16</v>
      </c>
      <c r="C16" s="48" t="s">
        <v>267</v>
      </c>
      <c r="D16" s="55" t="s">
        <v>274</v>
      </c>
      <c r="E16" s="54">
        <v>176570</v>
      </c>
      <c r="F16" s="54">
        <v>6400</v>
      </c>
      <c r="H16" s="71"/>
    </row>
    <row r="17" spans="1:8" ht="38.25">
      <c r="A17" s="161"/>
      <c r="B17" s="4" t="s">
        <v>77</v>
      </c>
      <c r="C17" s="48" t="s">
        <v>268</v>
      </c>
      <c r="D17" s="55" t="s">
        <v>218</v>
      </c>
      <c r="E17" s="54">
        <v>484430</v>
      </c>
      <c r="F17" s="54">
        <v>484430</v>
      </c>
      <c r="H17" s="71"/>
    </row>
    <row r="18" spans="1:8" ht="51">
      <c r="A18" s="161"/>
      <c r="B18" s="4" t="s">
        <v>78</v>
      </c>
      <c r="C18" s="48" t="s">
        <v>269</v>
      </c>
      <c r="D18" s="55" t="s">
        <v>218</v>
      </c>
      <c r="E18" s="54">
        <v>44500</v>
      </c>
      <c r="F18" s="54">
        <v>44500</v>
      </c>
      <c r="H18" s="71"/>
    </row>
    <row r="19" spans="1:8" ht="51">
      <c r="A19" s="161"/>
      <c r="B19" s="4" t="s">
        <v>79</v>
      </c>
      <c r="C19" s="48" t="s">
        <v>270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61"/>
      <c r="B20" s="4" t="s">
        <v>80</v>
      </c>
      <c r="C20" s="48" t="s">
        <v>271</v>
      </c>
      <c r="D20" s="55" t="s">
        <v>275</v>
      </c>
      <c r="E20" s="54">
        <v>18000</v>
      </c>
      <c r="F20" s="54">
        <v>18000</v>
      </c>
      <c r="H20" s="71"/>
    </row>
    <row r="21" spans="1:8" ht="38.25">
      <c r="A21" s="161"/>
      <c r="B21" s="4">
        <v>12</v>
      </c>
      <c r="C21" s="48" t="s">
        <v>272</v>
      </c>
      <c r="D21" s="55" t="s">
        <v>276</v>
      </c>
      <c r="E21" s="54">
        <v>10000</v>
      </c>
      <c r="F21" s="54">
        <v>10000</v>
      </c>
      <c r="H21" s="71"/>
    </row>
    <row r="22" spans="1:10" ht="38.25">
      <c r="A22" s="161"/>
      <c r="B22" s="4">
        <v>13</v>
      </c>
      <c r="C22" s="48" t="s">
        <v>273</v>
      </c>
      <c r="D22" s="55" t="s">
        <v>277</v>
      </c>
      <c r="E22" s="54">
        <v>45000</v>
      </c>
      <c r="F22" s="54">
        <v>45000</v>
      </c>
      <c r="H22" s="71"/>
      <c r="J22" s="113"/>
    </row>
    <row r="23" spans="1:8" ht="12.75" hidden="1">
      <c r="A23" s="161"/>
      <c r="B23" s="4" t="s">
        <v>79</v>
      </c>
      <c r="C23" s="48"/>
      <c r="D23" s="55"/>
      <c r="E23" s="54"/>
      <c r="F23" s="54"/>
      <c r="H23" s="71"/>
    </row>
    <row r="24" spans="1:8" ht="12.75" hidden="1">
      <c r="A24" s="161"/>
      <c r="B24" s="4" t="s">
        <v>81</v>
      </c>
      <c r="C24" s="48"/>
      <c r="D24" s="55"/>
      <c r="E24" s="54"/>
      <c r="F24" s="54"/>
      <c r="H24" s="71"/>
    </row>
    <row r="25" spans="1:8" ht="12.75" hidden="1">
      <c r="A25" s="161"/>
      <c r="B25" s="4" t="s">
        <v>82</v>
      </c>
      <c r="C25" s="48"/>
      <c r="D25" s="55"/>
      <c r="E25" s="54"/>
      <c r="F25" s="54"/>
      <c r="H25" s="71"/>
    </row>
    <row r="26" spans="1:8" ht="12.75" hidden="1">
      <c r="A26" s="161"/>
      <c r="B26" s="4" t="s">
        <v>83</v>
      </c>
      <c r="C26" s="48"/>
      <c r="D26" s="55"/>
      <c r="E26" s="54"/>
      <c r="F26" s="54"/>
      <c r="H26" s="71"/>
    </row>
    <row r="27" spans="1:8" ht="12.75" hidden="1">
      <c r="A27" s="161"/>
      <c r="B27" s="4" t="s">
        <v>84</v>
      </c>
      <c r="C27" s="48"/>
      <c r="D27" s="55"/>
      <c r="E27" s="54"/>
      <c r="F27" s="54"/>
      <c r="H27" s="71"/>
    </row>
    <row r="28" spans="1:8" ht="12.75" hidden="1">
      <c r="A28" s="160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61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61"/>
      <c r="B30" s="4" t="s">
        <v>100</v>
      </c>
      <c r="C30" s="48"/>
      <c r="D30" s="5"/>
      <c r="E30" s="54"/>
      <c r="F30" s="54"/>
      <c r="H30" s="71"/>
    </row>
    <row r="31" spans="1:8" ht="12.75" hidden="1">
      <c r="A31" s="161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61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61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61"/>
      <c r="B34" s="4" t="s">
        <v>161</v>
      </c>
      <c r="C34" s="48"/>
      <c r="D34" s="5"/>
      <c r="E34" s="54"/>
      <c r="F34" s="54"/>
      <c r="H34" s="71"/>
    </row>
    <row r="35" spans="1:8" ht="12.75" hidden="1">
      <c r="A35" s="161"/>
      <c r="B35" s="4" t="s">
        <v>162</v>
      </c>
      <c r="C35" s="48"/>
      <c r="D35" s="5"/>
      <c r="E35" s="54"/>
      <c r="F35" s="54"/>
      <c r="H35" s="71"/>
    </row>
    <row r="36" spans="1:8" ht="12.75" hidden="1">
      <c r="A36" s="161"/>
      <c r="B36" s="4" t="s">
        <v>163</v>
      </c>
      <c r="C36" s="48"/>
      <c r="D36" s="5"/>
      <c r="E36" s="54"/>
      <c r="F36" s="54"/>
      <c r="H36" s="71"/>
    </row>
    <row r="37" spans="1:8" ht="12.75" hidden="1">
      <c r="A37" s="161"/>
      <c r="B37" s="4" t="s">
        <v>164</v>
      </c>
      <c r="C37" s="48"/>
      <c r="D37" s="5"/>
      <c r="E37" s="54"/>
      <c r="F37" s="54"/>
      <c r="H37" s="71"/>
    </row>
    <row r="38" spans="1:8" ht="12.75" hidden="1">
      <c r="A38" s="161"/>
      <c r="B38" s="4" t="s">
        <v>165</v>
      </c>
      <c r="C38" s="48"/>
      <c r="D38" s="5"/>
      <c r="E38" s="54"/>
      <c r="F38" s="54"/>
      <c r="H38" s="71"/>
    </row>
    <row r="39" spans="1:8" ht="12.75" hidden="1">
      <c r="A39" s="161"/>
      <c r="B39" s="4" t="s">
        <v>166</v>
      </c>
      <c r="C39" s="48"/>
      <c r="D39" s="5"/>
      <c r="E39" s="54"/>
      <c r="F39" s="54"/>
      <c r="H39" s="71"/>
    </row>
    <row r="40" spans="1:8" ht="12.75" hidden="1">
      <c r="A40" s="161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61"/>
      <c r="B41" s="4" t="s">
        <v>168</v>
      </c>
      <c r="C41" s="48"/>
      <c r="D41" s="5"/>
      <c r="E41" s="54"/>
      <c r="F41" s="54"/>
      <c r="H41" s="71"/>
    </row>
    <row r="42" spans="1:8" ht="12.75" hidden="1">
      <c r="A42" s="162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2014-03-19T10:26:25Z</cp:lastPrinted>
  <dcterms:created xsi:type="dcterms:W3CDTF">2005-07-08T06:14:37Z</dcterms:created>
  <dcterms:modified xsi:type="dcterms:W3CDTF">2015-02-26T11:33:20Z</dcterms:modified>
  <cp:category/>
  <cp:version/>
  <cp:contentType/>
  <cp:contentStatus/>
</cp:coreProperties>
</file>