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1"/>
  </bookViews>
  <sheets>
    <sheet name="dochody wg źródeł" sheetId="1" r:id="rId1"/>
    <sheet name="załacznik nr 1" sheetId="2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<sst xmlns="http://schemas.openxmlformats.org/spreadsheetml/2006/main" count="1505" uniqueCount="461">
  <si>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</si>
  <si>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</si>
  <si>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</si>
  <si>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</si>
  <si>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</si>
  <si>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</si>
  <si>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</si>
  <si>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</si>
  <si>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</si>
  <si>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</si>
  <si>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</si>
  <si>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</si>
  <si>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</si>
  <si>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</si>
  <si>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</si>
  <si>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</si>
  <si>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</si>
  <si>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</si>
  <si>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</si>
  <si>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</si>
  <si>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</si>
  <si>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</si>
  <si>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</si>
  <si>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</si>
  <si>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</si>
  <si>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</si>
  <si>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</si>
  <si>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</si>
  <si>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</si>
  <si>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</si>
  <si>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</si>
  <si>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</si>
  <si>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</si>
  <si>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</si>
  <si>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</si>
  <si>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</si>
  <si>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</si>
  <si>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</si>
  <si>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</si>
  <si>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</si>
  <si>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</si>
  <si>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</si>
  <si>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</si>
  <si>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</si>
  <si>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</si>
  <si>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</si>
  <si>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</si>
  <si>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</si>
  <si>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</si>
  <si>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</si>
  <si>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</si>
  <si>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</si>
  <si>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</si>
  <si>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</si>
  <si>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</si>
  <si>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</si>
  <si>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</si>
  <si>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</si>
  <si>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</si>
  <si>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</si>
  <si>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</si>
  <si>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</si>
  <si>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</si>
  <si>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</si>
  <si>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</si>
  <si>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</si>
  <si>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</si>
  <si>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</si>
  <si>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</si>
  <si>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</si>
  <si>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</si>
  <si>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</si>
  <si>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</si>
  <si>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</si>
  <si>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</si>
  <si>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</si>
  <si>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</si>
  <si>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</si>
  <si>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</si>
  <si>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</si>
  <si>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</si>
  <si>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</si>
  <si>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</si>
  <si>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</si>
  <si>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</si>
  <si>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</si>
  <si>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</si>
  <si>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</si>
  <si>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</si>
  <si>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</si>
  <si>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</si>
  <si>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</si>
  <si>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</si>
  <si>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</si>
  <si>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</si>
  <si>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</si>
  <si>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</si>
  <si>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</si>
  <si>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</si>
  <si>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</si>
  <si>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</si>
  <si>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</si>
  <si>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</si>
  <si>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</si>
  <si>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</si>
  <si>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</si>
  <si>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</si>
  <si>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</si>
  <si>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</si>
  <si>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</si>
  <si>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</si>
  <si>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</si>
  <si>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</si>
  <si>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</si>
  <si>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</si>
  <si>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</si>
  <si>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</si>
  <si>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</si>
  <si>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</si>
  <si>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</si>
  <si>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</si>
  <si>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</si>
  <si>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</si>
  <si>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</si>
  <si>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</si>
  <si>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</si>
  <si>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</si>
  <si>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</si>
  <si>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</si>
  <si>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</si>
  <si>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</si>
  <si>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</si>
  <si>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</si>
  <si>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</si>
  <si>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</si>
  <si>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</si>
  <si>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</si>
  <si>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</si>
  <si>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</si>
  <si>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</si>
  <si>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</si>
  <si>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</si>
  <si>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</si>
  <si>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</si>
  <si>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</si>
  <si>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</si>
  <si>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</si>
  <si>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</si>
  <si>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</si>
  <si>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</si>
  <si>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</si>
  <si>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</si>
  <si>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</si>
  <si>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</si>
  <si>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</si>
  <si>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</si>
  <si>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</si>
  <si>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</si>
  <si>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</si>
  <si>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</si>
  <si>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</si>
  <si>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</si>
  <si>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</si>
  <si>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</si>
  <si>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</si>
  <si>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</si>
  <si>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</si>
  <si>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</si>
  <si>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</si>
  <si>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</si>
  <si>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</si>
  <si>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</si>
  <si>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</si>
  <si>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</si>
  <si>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</si>
  <si>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</si>
  <si>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</si>
  <si>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</si>
  <si>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</si>
  <si>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</si>
  <si>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</si>
  <si>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</si>
  <si>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</si>
  <si>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</si>
  <si>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</si>
  <si>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</si>
  <si>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</si>
  <si>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</si>
  <si>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</si>
  <si>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</si>
  <si>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</si>
  <si>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</si>
  <si>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</si>
  <si>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</si>
  <si>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</si>
  <si>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</si>
  <si>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</si>
  <si>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</si>
  <si>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</si>
  <si>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</si>
  <si>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</si>
  <si>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</si>
  <si>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</si>
  <si>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</si>
  <si>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</si>
  <si>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</si>
  <si>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</si>
  <si>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</si>
  <si>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</si>
  <si>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</si>
  <si>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</si>
  <si>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</si>
  <si>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</si>
  <si>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</si>
  <si>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</si>
  <si>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</si>
  <si>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</si>
  <si>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</si>
  <si>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</si>
  <si>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</si>
  <si>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</si>
  <si>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</si>
  <si>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</si>
  <si>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</si>
  <si>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</si>
  <si>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</si>
  <si>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</si>
  <si>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</si>
  <si>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</si>
  <si>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</si>
  <si>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</si>
  <si>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</si>
  <si>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</si>
  <si>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</si>
  <si>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</si>
  <si>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</si>
  <si>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</si>
  <si>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</si>
  <si>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</si>
  <si>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</si>
  <si>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</si>
  <si>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</si>
  <si>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</si>
  <si>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</si>
  <si>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</si>
  <si>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</si>
  <si>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</si>
  <si>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</si>
  <si>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</si>
  <si>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</si>
  <si>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</si>
  <si>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</si>
  <si>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</si>
  <si>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</si>
  <si>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</si>
  <si>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</si>
  <si>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</si>
  <si>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</si>
  <si>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</si>
  <si>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</si>
  <si>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</si>
  <si>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</si>
  <si>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</si>
  <si>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</si>
  <si>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</si>
  <si>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</si>
  <si>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</si>
  <si>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</si>
  <si>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</si>
  <si>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</si>
  <si>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</si>
  <si>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</si>
  <si>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</si>
  <si>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</si>
  <si>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</si>
  <si>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</si>
  <si>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</si>
  <si>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</si>
  <si>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</si>
  <si>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</si>
  <si>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</si>
  <si>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</si>
  <si>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</si>
  <si>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</si>
  <si>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</si>
  <si>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</si>
  <si>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</si>
  <si>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</si>
  <si>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</si>
  <si>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</si>
  <si>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</si>
  <si>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</si>
  <si>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</si>
  <si>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</si>
  <si>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</si>
  <si>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</si>
  <si>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</si>
  <si>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</si>
  <si>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</si>
  <si>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</si>
  <si>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</si>
  <si>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</si>
  <si>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</si>
  <si>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</si>
  <si>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</si>
  <si>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</si>
  <si>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</si>
  <si>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</si>
  <si>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</si>
  <si>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</si>
  <si>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</si>
  <si>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</si>
  <si>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</si>
  <si>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</si>
  <si>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</si>
  <si>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</si>
  <si>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</si>
  <si>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</si>
  <si>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</si>
  <si>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</si>
  <si>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</si>
  <si>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</si>
  <si>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</si>
  <si>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</si>
  <si>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</si>
  <si>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</si>
  <si>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</si>
  <si>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</si>
  <si>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</si>
  <si>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</si>
  <si>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</si>
  <si>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</si>
  <si>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</si>
  <si>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</si>
  <si>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</si>
  <si>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</si>
  <si>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</si>
  <si>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</si>
  <si>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</si>
  <si>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</si>
  <si>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</si>
  <si>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</si>
  <si>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</si>
  <si>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</si>
  <si>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</si>
  <si>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</si>
  <si>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</si>
  <si>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</si>
  <si>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</si>
  <si>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</si>
  <si>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</si>
  <si>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</si>
  <si>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</si>
  <si>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</si>
  <si>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</si>
  <si>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</si>
  <si>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</si>
  <si>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</si>
  <si>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</si>
  <si>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</si>
  <si>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</si>
  <si>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</si>
  <si>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</si>
  <si>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</si>
  <si>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</si>
  <si>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</si>
  <si>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</si>
  <si>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</si>
  <si>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</si>
  <si>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</si>
  <si>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</si>
  <si>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</si>
  <si>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</si>
  <si>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</si>
  <si>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</si>
  <si>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</si>
  <si>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</si>
  <si>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</si>
  <si>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</si>
  <si>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</si>
  <si>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</si>
  <si>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</si>
  <si>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</si>
  <si>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</si>
  <si>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</si>
  <si>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</si>
  <si>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</si>
  <si>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</si>
  <si>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</si>
  <si>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</si>
  <si>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</si>
  <si>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</si>
  <si>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</si>
  <si>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</si>
  <si>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</si>
  <si>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</si>
  <si>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</si>
  <si>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</si>
  <si>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</si>
  <si>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</si>
  <si>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</si>
  <si>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</si>
  <si>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</si>
  <si>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</si>
  <si>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</si>
  <si>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</si>
  <si>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</si>
  <si>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</si>
  <si>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</si>
  <si>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</si>
  <si>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</si>
  <si>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</si>
  <si>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</si>
  <si>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</si>
  <si>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</si>
  <si>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</si>
  <si>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</si>
  <si>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</si>
  <si>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</si>
  <si>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</si>
  <si>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</si>
  <si>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</si>
  <si>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</si>
  <si>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Przebudowa drogi relacji Kolsko-Jesiona I etap</t>
  </si>
  <si>
    <t xml:space="preserve">Przebudowa mostu na ul.Chałubińskiego w Nowej Soli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</si>
  <si>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</si>
  <si>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</si>
  <si>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</si>
  <si>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</si>
  <si>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</si>
  <si>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</si>
  <si>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</si>
  <si>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</si>
  <si>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</si>
  <si>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</si>
  <si>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</si>
  <si>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LO Nowa Sól</t>
  </si>
  <si>
    <t>zadanie zrealizowane</t>
  </si>
  <si>
    <t>zadanie zreazlizowane</t>
  </si>
  <si>
    <t>Uzupełnienie subwencji ogólnej</t>
  </si>
  <si>
    <t>754     75478</t>
  </si>
  <si>
    <t>Dotacje na zad.z zakresu adm.rządowej finansowane ze środków UE</t>
  </si>
  <si>
    <t>661x</t>
  </si>
  <si>
    <t>wykonanie za 2013 rok</t>
  </si>
  <si>
    <t>Wykonanie  za  2013r.   w złotych</t>
  </si>
  <si>
    <t>Budowa obwodnicy miasta Nowej Soli - Etap I - pomoc finansowa dla woj.lubuskiego</t>
  </si>
  <si>
    <t>Zakup i montaż windy wewnętrznej w budynku SOSW</t>
  </si>
  <si>
    <t>SOSW Nowa Sól</t>
  </si>
  <si>
    <t>801     80120</t>
  </si>
  <si>
    <t>Zakup samochodu zaopatrzeniowego oraz sprzętu i wyposażenia na potrzeby KP PSP</t>
  </si>
  <si>
    <t>zadanie przesunięte na 2014 z uwagi na późną decyzję o przyznaniu dofinansowania</t>
  </si>
  <si>
    <t>Zakup sprzętu do zimowego utrzymania dróg powiatowych</t>
  </si>
  <si>
    <t xml:space="preserve">Budowa drogi ul.Przyszłości -ul.Sienkiewicza w Nowej Soli - pomoc finansowa dla Gm.Nowa Sól Miasto </t>
  </si>
  <si>
    <t>Wpłata na państwowy fundusz wsparcia straży pożarnej - na wyposażenie KP PSP</t>
  </si>
  <si>
    <t>Zakup i montaż dwóch platform schodowych w budynku LO</t>
  </si>
  <si>
    <t>Wykonanie ścianki wspinaczkowej w LO w Nowej Soli (rozliczenie końcowe zadania)</t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</si>
  <si>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6610,6260,2440,2310,2320,2330, 2338,2339, 2888,2889)</t>
    </r>
  </si>
  <si>
    <t>uzupełniająca</t>
  </si>
  <si>
    <t>PLAN DOCHODÓW I WYKONANIE za 2014 rok</t>
  </si>
  <si>
    <t>Plan 2014 r.          w złotych</t>
  </si>
  <si>
    <t>Wykonanie za 2014r.  w złotych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</si>
</sst>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2" fillId="0" borderId="4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30">
      <selection activeCell="C37" sqref="C37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3">
        <v>420</v>
      </c>
      <c r="C2" s="165"/>
      <c r="D2" s="163">
        <v>470</v>
      </c>
      <c r="E2" s="165"/>
      <c r="F2" s="163">
        <v>690</v>
      </c>
      <c r="G2" s="165"/>
      <c r="H2" s="163">
        <v>830</v>
      </c>
      <c r="I2" s="165"/>
      <c r="J2" s="163">
        <v>750</v>
      </c>
      <c r="K2" s="165"/>
      <c r="L2" s="163">
        <v>840</v>
      </c>
      <c r="M2" s="165"/>
      <c r="N2" s="163">
        <v>920</v>
      </c>
      <c r="O2" s="165"/>
      <c r="P2" s="163">
        <v>970</v>
      </c>
      <c r="Q2" s="165"/>
      <c r="R2" s="163">
        <v>570</v>
      </c>
      <c r="S2" s="165"/>
      <c r="T2" s="163">
        <v>770</v>
      </c>
      <c r="U2" s="165"/>
      <c r="V2" s="163">
        <v>870</v>
      </c>
      <c r="W2" s="165"/>
      <c r="X2" s="163">
        <v>910</v>
      </c>
      <c r="Y2" s="165"/>
      <c r="Z2" s="163">
        <v>2380</v>
      </c>
      <c r="AA2" s="165"/>
      <c r="AB2" s="163">
        <v>2980</v>
      </c>
      <c r="AC2" s="165"/>
      <c r="AD2" s="163">
        <v>2360</v>
      </c>
      <c r="AE2" s="165"/>
      <c r="AF2" s="163">
        <v>2130</v>
      </c>
      <c r="AG2" s="165"/>
      <c r="AH2" s="163">
        <v>2110</v>
      </c>
      <c r="AI2" s="165"/>
      <c r="AJ2" s="163">
        <v>6410</v>
      </c>
      <c r="AK2" s="165"/>
      <c r="AL2" s="163">
        <v>6260</v>
      </c>
      <c r="AM2" s="165"/>
      <c r="AN2" s="163">
        <v>2240</v>
      </c>
      <c r="AO2" s="165"/>
      <c r="AP2" s="163">
        <v>2320</v>
      </c>
      <c r="AQ2" s="165"/>
      <c r="AR2" s="163" t="s">
        <v>180</v>
      </c>
      <c r="AS2" s="165"/>
      <c r="AT2" s="163" t="s">
        <v>181</v>
      </c>
      <c r="AU2" s="165"/>
      <c r="AV2" s="163" t="s">
        <v>182</v>
      </c>
      <c r="AW2" s="165"/>
      <c r="AX2" s="166" t="s">
        <v>442</v>
      </c>
      <c r="AY2" s="167"/>
      <c r="AZ2" s="163">
        <v>2460</v>
      </c>
      <c r="BA2" s="165"/>
      <c r="BB2" s="163">
        <v>6300</v>
      </c>
      <c r="BC2" s="165"/>
      <c r="BD2" s="163">
        <v>6430</v>
      </c>
      <c r="BE2" s="165"/>
      <c r="BF2" s="163" t="s">
        <v>183</v>
      </c>
      <c r="BG2" s="165"/>
      <c r="BH2" s="163" t="s">
        <v>184</v>
      </c>
      <c r="BI2" s="165"/>
      <c r="BJ2" s="163">
        <v>2710</v>
      </c>
      <c r="BK2" s="165"/>
      <c r="BL2" s="163">
        <v>2390</v>
      </c>
      <c r="BM2" s="165"/>
      <c r="BN2" s="163">
        <v>680</v>
      </c>
      <c r="BO2" s="165"/>
      <c r="BP2" s="163">
        <v>580</v>
      </c>
      <c r="BQ2" s="165"/>
      <c r="BR2" s="163">
        <v>960</v>
      </c>
      <c r="BS2" s="165"/>
      <c r="BT2" s="163">
        <v>1510</v>
      </c>
      <c r="BU2" s="165"/>
      <c r="BV2" s="163">
        <v>6180</v>
      </c>
      <c r="BW2" s="165"/>
      <c r="BX2" s="163">
        <v>2690</v>
      </c>
      <c r="BY2" s="165"/>
      <c r="BZ2" s="163">
        <v>10</v>
      </c>
      <c r="CA2" s="165"/>
      <c r="CB2" s="163">
        <v>20</v>
      </c>
      <c r="CC2" s="165"/>
      <c r="CD2" s="163">
        <v>2920</v>
      </c>
      <c r="CE2" s="165"/>
      <c r="CF2" s="163">
        <v>290</v>
      </c>
      <c r="CG2" s="165"/>
      <c r="CH2" s="163">
        <v>2920</v>
      </c>
      <c r="CI2" s="164"/>
      <c r="CJ2" s="163" t="s">
        <v>368</v>
      </c>
      <c r="CK2" s="164"/>
      <c r="CL2" s="7" t="s">
        <v>277</v>
      </c>
      <c r="CM2" s="7"/>
    </row>
    <row r="3" spans="1:91" ht="12.75">
      <c r="A3" s="72" t="s">
        <v>185</v>
      </c>
      <c r="B3" s="75">
        <v>1754500</v>
      </c>
      <c r="C3" s="76">
        <v>1697045</v>
      </c>
      <c r="D3" s="75">
        <v>1150</v>
      </c>
      <c r="E3" s="76">
        <v>1373.17</v>
      </c>
      <c r="F3" s="75">
        <v>674500</v>
      </c>
      <c r="G3" s="76">
        <v>672373.84</v>
      </c>
      <c r="H3" s="75">
        <v>42000</v>
      </c>
      <c r="I3" s="76">
        <v>46890.87</v>
      </c>
      <c r="J3" s="75">
        <v>54000</v>
      </c>
      <c r="K3" s="76">
        <v>59222.63</v>
      </c>
      <c r="L3" s="75">
        <v>500</v>
      </c>
      <c r="M3" s="76">
        <v>0</v>
      </c>
      <c r="N3" s="75">
        <v>0</v>
      </c>
      <c r="O3" s="76">
        <v>15.46</v>
      </c>
      <c r="P3" s="75">
        <v>499479</v>
      </c>
      <c r="Q3" s="76">
        <v>410905.3</v>
      </c>
      <c r="R3" s="75"/>
      <c r="S3" s="76"/>
      <c r="T3" s="75">
        <v>259876</v>
      </c>
      <c r="U3" s="76">
        <v>198510.63</v>
      </c>
      <c r="V3" s="75">
        <v>4065</v>
      </c>
      <c r="W3" s="76">
        <v>4065.04</v>
      </c>
      <c r="X3" s="75">
        <v>110</v>
      </c>
      <c r="Y3" s="76">
        <v>113.42</v>
      </c>
      <c r="Z3" s="75"/>
      <c r="AA3" s="76"/>
      <c r="AB3" s="75"/>
      <c r="AC3" s="76"/>
      <c r="AD3" s="75">
        <v>433333</v>
      </c>
      <c r="AE3" s="76">
        <v>350717.51</v>
      </c>
      <c r="AF3" s="75">
        <v>1335642</v>
      </c>
      <c r="AG3" s="76">
        <v>1335642</v>
      </c>
      <c r="AH3" s="75">
        <v>25000</v>
      </c>
      <c r="AI3" s="76">
        <v>19560</v>
      </c>
      <c r="AJ3" s="75">
        <v>465148</v>
      </c>
      <c r="AK3" s="76">
        <v>460631.85</v>
      </c>
      <c r="AL3" s="75">
        <v>68000</v>
      </c>
      <c r="AM3" s="76">
        <v>68000</v>
      </c>
      <c r="AN3" s="75">
        <v>25000</v>
      </c>
      <c r="AO3" s="76">
        <v>25000</v>
      </c>
      <c r="AP3" s="75">
        <v>91200</v>
      </c>
      <c r="AQ3" s="76">
        <v>95244</v>
      </c>
      <c r="AR3" s="75"/>
      <c r="AS3" s="76"/>
      <c r="AT3" s="75">
        <v>12962</v>
      </c>
      <c r="AU3" s="76">
        <v>12961.65</v>
      </c>
      <c r="AV3" s="75"/>
      <c r="AW3" s="76"/>
      <c r="AX3" s="75"/>
      <c r="AY3" s="76"/>
      <c r="AZ3" s="75">
        <v>197000</v>
      </c>
      <c r="BA3" s="76">
        <v>193070.1</v>
      </c>
      <c r="BB3" s="75">
        <v>85000</v>
      </c>
      <c r="BC3" s="76">
        <v>85000</v>
      </c>
      <c r="BD3" s="75"/>
      <c r="BE3" s="76"/>
      <c r="BF3" s="75"/>
      <c r="BG3" s="76"/>
      <c r="BH3" s="75">
        <v>92744</v>
      </c>
      <c r="BI3" s="76">
        <v>137778.86</v>
      </c>
      <c r="BJ3" s="75">
        <v>61350</v>
      </c>
      <c r="BK3" s="76">
        <v>50287.08</v>
      </c>
      <c r="BL3" s="75"/>
      <c r="BM3" s="76"/>
      <c r="BN3" s="75">
        <v>870</v>
      </c>
      <c r="BO3" s="76">
        <v>1543.93</v>
      </c>
      <c r="BP3" s="75"/>
      <c r="BQ3" s="76"/>
      <c r="BR3" s="75">
        <v>40120</v>
      </c>
      <c r="BS3" s="76">
        <v>40120</v>
      </c>
      <c r="BT3" s="75"/>
      <c r="BU3" s="76"/>
      <c r="BV3" s="75"/>
      <c r="BW3" s="76"/>
      <c r="BX3" s="75">
        <v>679645</v>
      </c>
      <c r="BY3" s="76">
        <v>679600</v>
      </c>
      <c r="BZ3" s="75">
        <v>10785493</v>
      </c>
      <c r="CA3" s="76">
        <v>10905198</v>
      </c>
      <c r="CB3" s="75">
        <v>250000</v>
      </c>
      <c r="CC3" s="76">
        <v>249568.37</v>
      </c>
      <c r="CD3" s="75">
        <v>9027764</v>
      </c>
      <c r="CE3" s="75">
        <v>9027764</v>
      </c>
      <c r="CF3" s="75">
        <v>460366</v>
      </c>
      <c r="CG3" s="75">
        <v>518628.95</v>
      </c>
      <c r="CH3" s="75"/>
      <c r="CI3" s="75"/>
      <c r="CJ3" s="75">
        <v>2361718</v>
      </c>
      <c r="CK3" s="75">
        <v>2394653.16</v>
      </c>
      <c r="CL3" s="78">
        <v>4200</v>
      </c>
      <c r="CM3" s="78">
        <v>4200</v>
      </c>
    </row>
    <row r="4" spans="1:91" ht="12.75">
      <c r="A4" s="72"/>
      <c r="B4" s="75"/>
      <c r="C4" s="76"/>
      <c r="D4" s="75"/>
      <c r="E4" s="76"/>
      <c r="F4" s="75">
        <v>0</v>
      </c>
      <c r="G4" s="76">
        <v>130.8</v>
      </c>
      <c r="H4" s="75">
        <v>500000</v>
      </c>
      <c r="I4" s="76">
        <v>413633.2</v>
      </c>
      <c r="J4" s="75">
        <v>47821</v>
      </c>
      <c r="K4" s="76">
        <v>47790.92</v>
      </c>
      <c r="L4" s="75"/>
      <c r="M4" s="76"/>
      <c r="N4" s="75">
        <v>4000</v>
      </c>
      <c r="O4" s="76">
        <v>4891.43</v>
      </c>
      <c r="P4" s="75">
        <v>16313</v>
      </c>
      <c r="Q4" s="76">
        <v>19707.33</v>
      </c>
      <c r="R4" s="75"/>
      <c r="S4" s="76"/>
      <c r="T4" s="75"/>
      <c r="U4" s="76"/>
      <c r="V4" s="75">
        <v>14959</v>
      </c>
      <c r="W4" s="76">
        <v>14959.35</v>
      </c>
      <c r="X4" s="75">
        <v>0</v>
      </c>
      <c r="Y4" s="76">
        <v>1.74</v>
      </c>
      <c r="Z4" s="75"/>
      <c r="AA4" s="76"/>
      <c r="AB4" s="75"/>
      <c r="AC4" s="76"/>
      <c r="AD4" s="75">
        <v>210</v>
      </c>
      <c r="AE4" s="76">
        <v>321.53</v>
      </c>
      <c r="AF4" s="75">
        <v>11789</v>
      </c>
      <c r="AG4" s="76">
        <v>11689.06</v>
      </c>
      <c r="AH4" s="75">
        <v>452481</v>
      </c>
      <c r="AI4" s="76">
        <v>452480.13</v>
      </c>
      <c r="AJ4" s="75">
        <v>1502245</v>
      </c>
      <c r="AK4" s="76">
        <v>1502060.38</v>
      </c>
      <c r="AL4" s="75"/>
      <c r="AM4" s="76"/>
      <c r="AN4" s="75"/>
      <c r="AO4" s="76"/>
      <c r="AP4" s="75">
        <v>201395</v>
      </c>
      <c r="AQ4" s="76">
        <v>206419.07</v>
      </c>
      <c r="AR4" s="75"/>
      <c r="AS4" s="76"/>
      <c r="AT4" s="75">
        <v>48450</v>
      </c>
      <c r="AU4" s="75">
        <v>45846.67</v>
      </c>
      <c r="AV4" s="75"/>
      <c r="AW4" s="76"/>
      <c r="AX4" s="75"/>
      <c r="AY4" s="76"/>
      <c r="AZ4" s="75">
        <v>160000</v>
      </c>
      <c r="BA4" s="76">
        <v>160000</v>
      </c>
      <c r="BB4" s="75">
        <v>500000</v>
      </c>
      <c r="BC4" s="76">
        <v>500000</v>
      </c>
      <c r="BD4" s="75"/>
      <c r="BE4" s="75"/>
      <c r="BF4" s="75"/>
      <c r="BG4" s="76"/>
      <c r="BH4" s="75">
        <v>10914</v>
      </c>
      <c r="BI4" s="76">
        <v>10094.05</v>
      </c>
      <c r="BJ4" s="75">
        <v>9000</v>
      </c>
      <c r="BK4" s="76">
        <v>7350</v>
      </c>
      <c r="BL4" s="75"/>
      <c r="BM4" s="76"/>
      <c r="BN4" s="75">
        <v>7190</v>
      </c>
      <c r="BO4" s="76">
        <v>10093.77</v>
      </c>
      <c r="BP4" s="75"/>
      <c r="BQ4" s="76"/>
      <c r="BR4" s="75"/>
      <c r="BS4" s="76"/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25731388</v>
      </c>
      <c r="CE4" s="76">
        <v>25731388</v>
      </c>
      <c r="CF4" s="75">
        <v>177950</v>
      </c>
      <c r="CG4" s="76">
        <v>204249.72</v>
      </c>
      <c r="CH4" s="75"/>
      <c r="CI4" s="91"/>
      <c r="CJ4" s="75"/>
      <c r="CK4" s="91"/>
      <c r="CL4" s="78">
        <v>3296</v>
      </c>
      <c r="CM4" s="78">
        <v>3296</v>
      </c>
    </row>
    <row r="5" spans="1:91" ht="12.75">
      <c r="A5" s="72"/>
      <c r="B5" s="75"/>
      <c r="C5" s="76"/>
      <c r="D5" s="75"/>
      <c r="E5" s="76"/>
      <c r="F5" s="75">
        <v>9000</v>
      </c>
      <c r="G5" s="76">
        <v>13571</v>
      </c>
      <c r="H5" s="75">
        <v>130000</v>
      </c>
      <c r="I5" s="76">
        <v>128027.8</v>
      </c>
      <c r="J5" s="75">
        <v>130300</v>
      </c>
      <c r="K5" s="76">
        <v>119302.79</v>
      </c>
      <c r="L5" s="75"/>
      <c r="M5" s="76"/>
      <c r="N5" s="75">
        <v>0</v>
      </c>
      <c r="O5" s="76">
        <v>177.4</v>
      </c>
      <c r="P5" s="75">
        <v>0</v>
      </c>
      <c r="Q5" s="76">
        <v>420995.9</v>
      </c>
      <c r="R5" s="75"/>
      <c r="S5" s="76"/>
      <c r="T5" s="75"/>
      <c r="U5" s="76"/>
      <c r="V5" s="75"/>
      <c r="W5" s="76"/>
      <c r="X5" s="75">
        <v>229</v>
      </c>
      <c r="Y5" s="76">
        <v>336.97</v>
      </c>
      <c r="Z5" s="75"/>
      <c r="AA5" s="76"/>
      <c r="AB5" s="75"/>
      <c r="AC5" s="76"/>
      <c r="AD5" s="75">
        <v>0</v>
      </c>
      <c r="AE5" s="76">
        <v>510.3</v>
      </c>
      <c r="AF5" s="75"/>
      <c r="AG5" s="76"/>
      <c r="AH5" s="75">
        <v>150827</v>
      </c>
      <c r="AI5" s="76">
        <v>150826.7</v>
      </c>
      <c r="AJ5" s="75">
        <v>500749</v>
      </c>
      <c r="AK5" s="76">
        <v>500686.79</v>
      </c>
      <c r="AL5" s="75"/>
      <c r="AM5" s="76"/>
      <c r="AN5" s="75"/>
      <c r="AO5" s="76"/>
      <c r="AP5" s="75">
        <v>43500</v>
      </c>
      <c r="AQ5" s="76">
        <v>32277</v>
      </c>
      <c r="AR5" s="75"/>
      <c r="AS5" s="76"/>
      <c r="AT5" s="75">
        <v>11000</v>
      </c>
      <c r="AU5" s="76">
        <v>10998.51</v>
      </c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8000</v>
      </c>
      <c r="BI5" s="76">
        <v>6423.5</v>
      </c>
      <c r="BJ5" s="75">
        <v>30000</v>
      </c>
      <c r="BK5" s="76">
        <v>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06">
        <v>1812081</v>
      </c>
      <c r="CE5" s="107">
        <v>1812081</v>
      </c>
      <c r="CF5" s="75"/>
      <c r="CG5" s="76"/>
      <c r="CH5" s="75"/>
      <c r="CI5" s="91"/>
      <c r="CJ5" s="75"/>
      <c r="CK5" s="91"/>
      <c r="CL5" s="78">
        <v>453397</v>
      </c>
      <c r="CM5" s="78">
        <v>443249.05</v>
      </c>
    </row>
    <row r="6" spans="1:91" ht="12.75">
      <c r="A6" s="72"/>
      <c r="B6" s="75"/>
      <c r="C6" s="76"/>
      <c r="D6" s="75"/>
      <c r="E6" s="76"/>
      <c r="F6" s="75">
        <v>562</v>
      </c>
      <c r="G6" s="76">
        <v>614</v>
      </c>
      <c r="H6" s="75">
        <v>225000</v>
      </c>
      <c r="I6" s="76">
        <v>219962</v>
      </c>
      <c r="J6" s="75">
        <v>110000</v>
      </c>
      <c r="K6" s="76">
        <v>128048.5</v>
      </c>
      <c r="L6" s="75"/>
      <c r="M6" s="76"/>
      <c r="N6" s="75">
        <v>0</v>
      </c>
      <c r="O6" s="76">
        <v>869.62</v>
      </c>
      <c r="P6" s="75">
        <v>2542</v>
      </c>
      <c r="Q6" s="76">
        <v>2541.03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229900</v>
      </c>
      <c r="AI6" s="76">
        <v>229813.39</v>
      </c>
      <c r="AJ6" s="75">
        <v>15000</v>
      </c>
      <c r="AK6" s="76">
        <v>15000</v>
      </c>
      <c r="AL6" s="75"/>
      <c r="AM6" s="76"/>
      <c r="AN6" s="75"/>
      <c r="AO6" s="76"/>
      <c r="AP6" s="75"/>
      <c r="AQ6" s="76"/>
      <c r="AR6" s="75"/>
      <c r="AS6" s="76"/>
      <c r="AT6" s="75">
        <v>33000</v>
      </c>
      <c r="AU6" s="76">
        <v>32920.95</v>
      </c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76134</v>
      </c>
      <c r="BI6" s="76">
        <v>75733.74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/>
      <c r="CE6" s="76"/>
      <c r="CF6" s="75"/>
      <c r="CG6" s="76"/>
      <c r="CH6" s="75"/>
      <c r="CI6" s="91"/>
      <c r="CJ6" s="75"/>
      <c r="CK6" s="91"/>
      <c r="CL6" s="78">
        <v>12012</v>
      </c>
      <c r="CM6" s="78">
        <v>11733.06</v>
      </c>
    </row>
    <row r="7" spans="1:91" ht="12.75">
      <c r="A7" s="72"/>
      <c r="B7" s="75"/>
      <c r="C7" s="76"/>
      <c r="D7" s="75"/>
      <c r="E7" s="76"/>
      <c r="F7" s="75">
        <v>2250</v>
      </c>
      <c r="G7" s="76">
        <v>1524</v>
      </c>
      <c r="H7" s="75">
        <v>7000</v>
      </c>
      <c r="I7" s="76">
        <v>12162.96</v>
      </c>
      <c r="J7" s="75">
        <v>1895</v>
      </c>
      <c r="K7" s="76">
        <v>1895.4</v>
      </c>
      <c r="L7" s="75"/>
      <c r="M7" s="76"/>
      <c r="N7" s="75">
        <v>100000</v>
      </c>
      <c r="O7" s="76">
        <v>91125.26</v>
      </c>
      <c r="P7" s="75">
        <v>3590</v>
      </c>
      <c r="Q7" s="76">
        <v>4614.02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132736</v>
      </c>
      <c r="AI7" s="76">
        <v>132736</v>
      </c>
      <c r="AJ7" s="75"/>
      <c r="AK7" s="76"/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109359</v>
      </c>
      <c r="BI7" s="76">
        <v>103206.19</v>
      </c>
      <c r="BJ7" s="75">
        <v>16080</v>
      </c>
      <c r="BK7" s="76">
        <v>15480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1"/>
      <c r="CJ7" s="75"/>
      <c r="CK7" s="91"/>
      <c r="CL7" s="78">
        <v>16284</v>
      </c>
      <c r="CM7" s="78">
        <v>16284</v>
      </c>
    </row>
    <row r="8" spans="1:91" ht="12.75">
      <c r="A8" s="72"/>
      <c r="B8" s="75"/>
      <c r="C8" s="76"/>
      <c r="D8" s="75"/>
      <c r="E8" s="76"/>
      <c r="F8" s="75">
        <v>2000</v>
      </c>
      <c r="G8" s="76">
        <v>1707</v>
      </c>
      <c r="H8" s="75">
        <v>3840</v>
      </c>
      <c r="I8" s="76">
        <v>3466.61</v>
      </c>
      <c r="J8" s="75">
        <v>0</v>
      </c>
      <c r="K8" s="76">
        <v>500</v>
      </c>
      <c r="L8" s="75"/>
      <c r="M8" s="76"/>
      <c r="N8" s="75">
        <v>0</v>
      </c>
      <c r="O8" s="76">
        <v>9.39</v>
      </c>
      <c r="P8" s="75">
        <v>130000</v>
      </c>
      <c r="Q8" s="76">
        <v>99231.6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150000</v>
      </c>
      <c r="AI8" s="76">
        <v>150000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13866</v>
      </c>
      <c r="BI8" s="76">
        <v>11824.04</v>
      </c>
      <c r="BJ8" s="75"/>
      <c r="BK8" s="76"/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1"/>
      <c r="CJ8" s="75"/>
      <c r="CK8" s="91"/>
      <c r="CL8" s="78">
        <v>30000</v>
      </c>
      <c r="CM8" s="78">
        <v>30000</v>
      </c>
    </row>
    <row r="9" spans="1:91" ht="12.75">
      <c r="A9" s="72"/>
      <c r="B9" s="75"/>
      <c r="C9" s="76"/>
      <c r="D9" s="75"/>
      <c r="E9" s="76"/>
      <c r="F9" s="75">
        <v>0</v>
      </c>
      <c r="G9" s="76">
        <v>17.6</v>
      </c>
      <c r="H9" s="75">
        <v>2414100</v>
      </c>
      <c r="I9" s="76">
        <v>2421971.43</v>
      </c>
      <c r="J9" s="75">
        <v>27000</v>
      </c>
      <c r="K9" s="76">
        <v>25085.5</v>
      </c>
      <c r="L9" s="75"/>
      <c r="M9" s="76"/>
      <c r="N9" s="75">
        <v>0</v>
      </c>
      <c r="O9" s="76">
        <v>8711.84</v>
      </c>
      <c r="P9" s="75">
        <v>7000</v>
      </c>
      <c r="Q9" s="76">
        <v>6977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25000</v>
      </c>
      <c r="AI9" s="76">
        <v>25000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/>
      <c r="BI9" s="76"/>
      <c r="BJ9" s="75"/>
      <c r="BK9" s="76"/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1"/>
      <c r="CJ9" s="75"/>
      <c r="CK9" s="91"/>
      <c r="CL9" s="78">
        <v>42012</v>
      </c>
      <c r="CM9" s="78">
        <v>41291.85</v>
      </c>
    </row>
    <row r="10" spans="1:91" ht="12.75">
      <c r="A10" s="72"/>
      <c r="B10" s="75"/>
      <c r="C10" s="76"/>
      <c r="D10" s="75"/>
      <c r="E10" s="76"/>
      <c r="F10" s="75">
        <v>230000</v>
      </c>
      <c r="G10" s="76">
        <v>222268.43</v>
      </c>
      <c r="H10" s="75">
        <v>0</v>
      </c>
      <c r="I10" s="76">
        <v>11.2</v>
      </c>
      <c r="J10" s="75"/>
      <c r="K10" s="76"/>
      <c r="L10" s="75"/>
      <c r="M10" s="76"/>
      <c r="N10" s="75">
        <v>0</v>
      </c>
      <c r="O10" s="76">
        <v>99.94</v>
      </c>
      <c r="P10" s="75">
        <v>7338</v>
      </c>
      <c r="Q10" s="76">
        <v>6181.12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354435</v>
      </c>
      <c r="AI10" s="76">
        <v>354374.36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/>
      <c r="BI10" s="76"/>
      <c r="BJ10" s="75"/>
      <c r="BK10" s="76"/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1"/>
      <c r="CJ10" s="75"/>
      <c r="CK10" s="91"/>
      <c r="CL10" s="78">
        <v>129777</v>
      </c>
      <c r="CM10" s="78">
        <v>129776.99</v>
      </c>
    </row>
    <row r="11" spans="1:91" ht="12.75">
      <c r="A11" s="72"/>
      <c r="B11" s="75"/>
      <c r="C11" s="76"/>
      <c r="D11" s="75"/>
      <c r="E11" s="76"/>
      <c r="F11" s="75"/>
      <c r="G11" s="76"/>
      <c r="H11" s="75">
        <v>40000</v>
      </c>
      <c r="I11" s="76">
        <v>41650.7</v>
      </c>
      <c r="J11" s="75"/>
      <c r="K11" s="76"/>
      <c r="L11" s="75"/>
      <c r="M11" s="76"/>
      <c r="N11" s="75">
        <v>1428</v>
      </c>
      <c r="O11" s="76">
        <v>1512.41</v>
      </c>
      <c r="P11" s="75">
        <v>5000</v>
      </c>
      <c r="Q11" s="76">
        <v>5000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215197</v>
      </c>
      <c r="AI11" s="76">
        <v>215197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1"/>
      <c r="CJ11" s="75"/>
      <c r="CK11" s="91"/>
      <c r="CL11" s="78">
        <v>431</v>
      </c>
      <c r="CM11" s="78">
        <v>0</v>
      </c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15608</v>
      </c>
      <c r="Q12" s="76">
        <v>15808.1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20724</v>
      </c>
      <c r="AI12" s="76">
        <v>20723.84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1"/>
      <c r="CJ12" s="75"/>
      <c r="CK12" s="91"/>
      <c r="CL12" s="78">
        <v>10057</v>
      </c>
      <c r="CM12" s="78">
        <v>27856.04</v>
      </c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0</v>
      </c>
      <c r="Q13" s="76">
        <v>30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84846</v>
      </c>
      <c r="AI13" s="76">
        <v>84293.31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1"/>
      <c r="CJ13" s="75"/>
      <c r="CK13" s="91"/>
      <c r="CL13" s="78">
        <v>8248</v>
      </c>
      <c r="CM13" s="78">
        <v>25159.96</v>
      </c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4830</v>
      </c>
      <c r="Q14" s="76">
        <v>4830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4194000</v>
      </c>
      <c r="AI14" s="76">
        <v>4193982.22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1"/>
      <c r="CJ14" s="75"/>
      <c r="CK14" s="91"/>
      <c r="CL14" s="78">
        <v>7768</v>
      </c>
      <c r="CM14" s="78">
        <v>11035.33</v>
      </c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116066</v>
      </c>
      <c r="Q15" s="76">
        <v>108060.83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5000</v>
      </c>
      <c r="AI15" s="76">
        <v>5000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1"/>
      <c r="CJ15" s="75"/>
      <c r="CK15" s="91"/>
      <c r="CL15" s="78">
        <v>6471</v>
      </c>
      <c r="CM15" s="78">
        <v>11036.67</v>
      </c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>
        <v>0</v>
      </c>
      <c r="Q16" s="76">
        <v>600</v>
      </c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574.94</v>
      </c>
      <c r="AI16" s="76">
        <v>519.75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1"/>
      <c r="CJ16" s="75"/>
      <c r="CK16" s="91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>
        <v>22000</v>
      </c>
      <c r="Q17" s="76">
        <v>21987.5</v>
      </c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4340000</v>
      </c>
      <c r="AI17" s="76">
        <v>4340000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1"/>
      <c r="CJ17" s="75"/>
      <c r="CK17" s="91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>
        <v>18000</v>
      </c>
      <c r="AI18" s="76">
        <v>17999.05</v>
      </c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1"/>
      <c r="CJ18" s="75"/>
      <c r="CK18" s="91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>
        <v>452377.93</v>
      </c>
      <c r="AI19" s="76">
        <v>450985.26</v>
      </c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1"/>
      <c r="CJ19" s="75"/>
      <c r="CK19" s="91"/>
      <c r="CL19" s="78"/>
      <c r="CM19" s="78"/>
    </row>
    <row r="20" spans="1:91" ht="12.75">
      <c r="A20" s="72"/>
      <c r="B20" s="75">
        <f>SUM(B3:B19)</f>
        <v>1754500</v>
      </c>
      <c r="C20" s="75">
        <f aca="true" t="shared" si="0" ref="C20:BN20">SUM(C3:C19)</f>
        <v>1697045</v>
      </c>
      <c r="D20" s="75">
        <f t="shared" si="0"/>
        <v>1150</v>
      </c>
      <c r="E20" s="75">
        <f t="shared" si="0"/>
        <v>1373.17</v>
      </c>
      <c r="F20" s="75">
        <f t="shared" si="0"/>
        <v>918312</v>
      </c>
      <c r="G20" s="75">
        <f t="shared" si="0"/>
        <v>912206.6699999999</v>
      </c>
      <c r="H20" s="75">
        <f t="shared" si="0"/>
        <v>3361940</v>
      </c>
      <c r="I20" s="75">
        <f t="shared" si="0"/>
        <v>3287776.7700000005</v>
      </c>
      <c r="J20" s="75">
        <f t="shared" si="0"/>
        <v>371016</v>
      </c>
      <c r="K20" s="75">
        <f t="shared" si="0"/>
        <v>381845.74</v>
      </c>
      <c r="L20" s="75">
        <f t="shared" si="0"/>
        <v>500</v>
      </c>
      <c r="M20" s="75">
        <f t="shared" si="0"/>
        <v>0</v>
      </c>
      <c r="N20" s="75">
        <f t="shared" si="0"/>
        <v>105428</v>
      </c>
      <c r="O20" s="75">
        <f t="shared" si="0"/>
        <v>107412.75</v>
      </c>
      <c r="P20" s="75">
        <f t="shared" si="0"/>
        <v>829766</v>
      </c>
      <c r="Q20" s="75">
        <f t="shared" si="0"/>
        <v>1127469.73</v>
      </c>
      <c r="R20" s="75">
        <f t="shared" si="0"/>
        <v>0</v>
      </c>
      <c r="S20" s="75">
        <f t="shared" si="0"/>
        <v>0</v>
      </c>
      <c r="T20" s="75">
        <f t="shared" si="0"/>
        <v>259876</v>
      </c>
      <c r="U20" s="75">
        <f t="shared" si="0"/>
        <v>198510.63</v>
      </c>
      <c r="V20" s="75">
        <f t="shared" si="0"/>
        <v>19024</v>
      </c>
      <c r="W20" s="75">
        <f t="shared" si="0"/>
        <v>19024.39</v>
      </c>
      <c r="X20" s="75">
        <f t="shared" si="0"/>
        <v>339</v>
      </c>
      <c r="Y20" s="75">
        <f t="shared" si="0"/>
        <v>452.13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433543</v>
      </c>
      <c r="AE20" s="75">
        <f t="shared" si="0"/>
        <v>351549.34</v>
      </c>
      <c r="AF20" s="75">
        <f t="shared" si="0"/>
        <v>1347431</v>
      </c>
      <c r="AG20" s="75">
        <f t="shared" si="0"/>
        <v>1347331.06</v>
      </c>
      <c r="AH20" s="75">
        <f t="shared" si="0"/>
        <v>10851098.870000001</v>
      </c>
      <c r="AI20" s="75">
        <f t="shared" si="0"/>
        <v>10843491.01</v>
      </c>
      <c r="AJ20" s="75">
        <f t="shared" si="0"/>
        <v>2483142</v>
      </c>
      <c r="AK20" s="75">
        <f t="shared" si="0"/>
        <v>2478379.02</v>
      </c>
      <c r="AL20" s="75">
        <f t="shared" si="0"/>
        <v>68000</v>
      </c>
      <c r="AM20" s="75">
        <f t="shared" si="0"/>
        <v>68000</v>
      </c>
      <c r="AN20" s="75">
        <f t="shared" si="0"/>
        <v>25000</v>
      </c>
      <c r="AO20" s="75">
        <f t="shared" si="0"/>
        <v>25000</v>
      </c>
      <c r="AP20" s="75">
        <f t="shared" si="0"/>
        <v>336095</v>
      </c>
      <c r="AQ20" s="75">
        <f t="shared" si="0"/>
        <v>333940.07</v>
      </c>
      <c r="AR20" s="75">
        <f t="shared" si="0"/>
        <v>0</v>
      </c>
      <c r="AS20" s="75">
        <f t="shared" si="0"/>
        <v>0</v>
      </c>
      <c r="AT20" s="75">
        <f t="shared" si="0"/>
        <v>105412</v>
      </c>
      <c r="AU20" s="75">
        <f t="shared" si="0"/>
        <v>102727.78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357000</v>
      </c>
      <c r="BA20" s="75">
        <f t="shared" si="0"/>
        <v>353070.1</v>
      </c>
      <c r="BB20" s="75">
        <f t="shared" si="0"/>
        <v>585000</v>
      </c>
      <c r="BC20" s="75">
        <f t="shared" si="0"/>
        <v>585000</v>
      </c>
      <c r="BD20" s="75">
        <f t="shared" si="0"/>
        <v>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311017</v>
      </c>
      <c r="BI20" s="75">
        <f t="shared" si="0"/>
        <v>345060.37999999995</v>
      </c>
      <c r="BJ20" s="75">
        <f t="shared" si="0"/>
        <v>136430</v>
      </c>
      <c r="BK20" s="75">
        <f t="shared" si="0"/>
        <v>93117.08</v>
      </c>
      <c r="BL20" s="75">
        <f t="shared" si="0"/>
        <v>0</v>
      </c>
      <c r="BM20" s="75">
        <f t="shared" si="0"/>
        <v>0</v>
      </c>
      <c r="BN20" s="75">
        <f t="shared" si="0"/>
        <v>8060</v>
      </c>
      <c r="BO20" s="75">
        <f aca="true" t="shared" si="1" ref="BO20:CI20">SUM(BO3:BO19)</f>
        <v>11637.7</v>
      </c>
      <c r="BP20" s="75">
        <f t="shared" si="1"/>
        <v>0</v>
      </c>
      <c r="BQ20" s="75">
        <f t="shared" si="1"/>
        <v>0</v>
      </c>
      <c r="BR20" s="75">
        <f t="shared" si="1"/>
        <v>40120</v>
      </c>
      <c r="BS20" s="75">
        <f t="shared" si="1"/>
        <v>40120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679645</v>
      </c>
      <c r="BY20" s="75">
        <f t="shared" si="1"/>
        <v>679600</v>
      </c>
      <c r="BZ20" s="75">
        <f t="shared" si="1"/>
        <v>10785493</v>
      </c>
      <c r="CA20" s="75">
        <f t="shared" si="1"/>
        <v>10905198</v>
      </c>
      <c r="CB20" s="75">
        <f t="shared" si="1"/>
        <v>250000</v>
      </c>
      <c r="CC20" s="75">
        <f t="shared" si="1"/>
        <v>249568.37</v>
      </c>
      <c r="CD20" s="75">
        <f t="shared" si="1"/>
        <v>36571233</v>
      </c>
      <c r="CE20" s="75">
        <f t="shared" si="1"/>
        <v>36571233</v>
      </c>
      <c r="CF20" s="75">
        <f t="shared" si="1"/>
        <v>638316</v>
      </c>
      <c r="CG20" s="75">
        <f t="shared" si="1"/>
        <v>722878.67</v>
      </c>
      <c r="CH20" s="75">
        <f t="shared" si="1"/>
        <v>0</v>
      </c>
      <c r="CI20" s="75">
        <f t="shared" si="1"/>
        <v>0</v>
      </c>
      <c r="CJ20" s="75">
        <f>SUM(CJ3:CJ19)</f>
        <v>2361718</v>
      </c>
      <c r="CK20" s="75">
        <f>SUM(CK3:CK19)</f>
        <v>2394653.16</v>
      </c>
      <c r="CL20" s="78">
        <f>SUM(CL3:CL18)</f>
        <v>723953</v>
      </c>
      <c r="CM20" s="78">
        <f>SUM(CM3:CM18)</f>
        <v>754918.95</v>
      </c>
    </row>
    <row r="21" spans="1:3" ht="25.5">
      <c r="A21" s="47"/>
      <c r="B21" s="48" t="s">
        <v>186</v>
      </c>
      <c r="C21" s="48" t="s">
        <v>187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26112797.87</v>
      </c>
      <c r="C22" s="54">
        <f>C20+E20+G20+I20+K20+M20+O20+Q20+S20+AA20+AC20+AE20+AG20+AI20+AK20+AM20+AO20+AQ20+AS20+AU20+AW20+AY20+BA20+BC20+BE20+BG20+BI20+BK20+BM20+U20+W20+Y20+BY20+BU20+BW20+BO20+BQ20+BS20+CM20</f>
        <v>26146059.47</v>
      </c>
      <c r="D22" s="77"/>
    </row>
    <row r="23" spans="1:21" ht="51">
      <c r="A23" s="48" t="s">
        <v>418</v>
      </c>
      <c r="B23" s="54">
        <f>B20+D20+F20+CF20</f>
        <v>3312278</v>
      </c>
      <c r="C23" s="78">
        <f>C20+E20+G20+CG20</f>
        <v>3333503.51</v>
      </c>
      <c r="U23" s="80">
        <f>U20+W20</f>
        <v>217535.02000000002</v>
      </c>
    </row>
    <row r="24" spans="1:3" ht="38.25">
      <c r="A24" s="48" t="s">
        <v>188</v>
      </c>
      <c r="B24" s="54">
        <f>H20</f>
        <v>3361940</v>
      </c>
      <c r="C24" s="78">
        <f>I20</f>
        <v>3287776.7700000005</v>
      </c>
    </row>
    <row r="25" spans="1:3" ht="63.75">
      <c r="A25" s="48" t="s">
        <v>189</v>
      </c>
      <c r="B25" s="54">
        <f>J20+T20+V20</f>
        <v>649916</v>
      </c>
      <c r="C25" s="78">
        <f>K20+U20+W20</f>
        <v>599380.76</v>
      </c>
    </row>
    <row r="26" spans="1:3" ht="38.25">
      <c r="A26" s="48" t="s">
        <v>190</v>
      </c>
      <c r="B26" s="54">
        <f>N20+X20</f>
        <v>105767</v>
      </c>
      <c r="C26" s="78">
        <f>O20+Y20</f>
        <v>107864.88</v>
      </c>
    </row>
    <row r="27" spans="1:3" ht="89.25">
      <c r="A27" s="48" t="s">
        <v>417</v>
      </c>
      <c r="B27" s="54">
        <f>L20+P20+R20+Z20+AB20+BL20+BN20+BP20+BR20+BT20</f>
        <v>878446</v>
      </c>
      <c r="C27" s="78">
        <f>M20+Q20+S20+AA20+AC20+BM20+BO20+BQ20+BS20+BU20</f>
        <v>1179227.43</v>
      </c>
    </row>
    <row r="28" spans="1:3" ht="89.25">
      <c r="A28" s="48" t="s">
        <v>191</v>
      </c>
      <c r="B28" s="54">
        <f>AD20</f>
        <v>433543</v>
      </c>
      <c r="C28" s="78">
        <f>AE20</f>
        <v>351549.34</v>
      </c>
    </row>
    <row r="29" spans="1:3" ht="76.5">
      <c r="A29" s="48" t="s">
        <v>192</v>
      </c>
      <c r="B29" s="54">
        <f>AF20+BD20</f>
        <v>1347431</v>
      </c>
      <c r="C29" s="78">
        <f>AG20+BE20</f>
        <v>1347331.06</v>
      </c>
    </row>
    <row r="30" spans="1:3" ht="89.25">
      <c r="A30" s="48" t="s">
        <v>193</v>
      </c>
      <c r="B30" s="54">
        <f>AH20+AJ20</f>
        <v>13334240.870000001</v>
      </c>
      <c r="C30" s="78">
        <f>AI20+AK20</f>
        <v>13321870.03</v>
      </c>
    </row>
    <row r="31" spans="1:3" ht="153">
      <c r="A31" s="48" t="s">
        <v>456</v>
      </c>
      <c r="B31" s="54">
        <f>AL20+AN20+AP20+AR20+AX20</f>
        <v>429095</v>
      </c>
      <c r="C31" s="78">
        <f>AM20+AO20+AQ20+AS20+AY20</f>
        <v>426940.07</v>
      </c>
    </row>
    <row r="32" spans="1:3" ht="127.5">
      <c r="A32" s="48" t="s">
        <v>194</v>
      </c>
      <c r="B32" s="54">
        <f>AT20+BF20</f>
        <v>105412</v>
      </c>
      <c r="C32" s="78">
        <f>AU20+BG20</f>
        <v>102727.78</v>
      </c>
    </row>
    <row r="33" spans="1:3" ht="114.75">
      <c r="A33" s="48" t="s">
        <v>195</v>
      </c>
      <c r="B33" s="54">
        <f>AV20+BH20</f>
        <v>311017</v>
      </c>
      <c r="C33" s="78">
        <f>AW20+BI20</f>
        <v>345060.37999999995</v>
      </c>
    </row>
    <row r="34" spans="1:3" ht="89.25">
      <c r="A34" s="48" t="s">
        <v>196</v>
      </c>
      <c r="B34" s="54">
        <f>BB20+BJ20</f>
        <v>721430</v>
      </c>
      <c r="C34" s="78">
        <f>BC20+BK20</f>
        <v>678117.08</v>
      </c>
    </row>
    <row r="35" spans="1:3" ht="127.5">
      <c r="A35" s="48" t="s">
        <v>197</v>
      </c>
      <c r="B35" s="54">
        <f>AZ20+BV20</f>
        <v>357000</v>
      </c>
      <c r="C35" s="78">
        <f>BA20+BW20</f>
        <v>353070.1</v>
      </c>
    </row>
    <row r="36" spans="1:3" ht="127.5">
      <c r="A36" s="48" t="s">
        <v>198</v>
      </c>
      <c r="B36" s="54">
        <f>BX20</f>
        <v>679645</v>
      </c>
      <c r="C36" s="78">
        <f>BY20</f>
        <v>679600</v>
      </c>
    </row>
    <row r="37" spans="1:3" ht="12.75">
      <c r="A37" s="47" t="s">
        <v>278</v>
      </c>
      <c r="B37" s="78">
        <f>CL20+CJ20</f>
        <v>3085671</v>
      </c>
      <c r="C37" s="78">
        <f>CM20+CK20</f>
        <v>3149572.1100000003</v>
      </c>
    </row>
    <row r="38" spans="1:3" ht="25.5">
      <c r="A38" s="48" t="s">
        <v>199</v>
      </c>
      <c r="B38" s="54">
        <f>SUM(B23:B37)</f>
        <v>29112831.87</v>
      </c>
      <c r="C38" s="78">
        <f>SUM(C23:C37)</f>
        <v>29263591.3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200</v>
      </c>
      <c r="B40" s="80">
        <f>CB20+BZ20</f>
        <v>11035493</v>
      </c>
      <c r="C40" s="80">
        <f>CC20+CA20</f>
        <v>11154766.37</v>
      </c>
    </row>
    <row r="41" spans="1:3" ht="12.75">
      <c r="A41" s="81" t="s">
        <v>457</v>
      </c>
      <c r="B41">
        <v>0</v>
      </c>
      <c r="C41">
        <v>41749</v>
      </c>
    </row>
    <row r="42" spans="1:3" ht="12.75">
      <c r="A42" s="79" t="s">
        <v>201</v>
      </c>
      <c r="B42" s="80">
        <v>25731388</v>
      </c>
      <c r="C42" s="80">
        <v>25731388</v>
      </c>
    </row>
    <row r="43" spans="1:3" ht="12.75">
      <c r="A43" s="81" t="s">
        <v>202</v>
      </c>
      <c r="B43" s="80">
        <v>9027764</v>
      </c>
      <c r="C43" s="80">
        <v>9027764</v>
      </c>
    </row>
    <row r="44" spans="1:3" ht="12.75">
      <c r="A44" s="79" t="s">
        <v>203</v>
      </c>
      <c r="B44" s="80">
        <v>1812081</v>
      </c>
      <c r="C44" s="80">
        <v>1812081</v>
      </c>
    </row>
    <row r="45" spans="1:3" ht="38.25">
      <c r="A45" s="92" t="s">
        <v>367</v>
      </c>
      <c r="B45" s="80"/>
      <c r="C45" s="80"/>
    </row>
    <row r="46" spans="2:3" ht="12.75">
      <c r="B46" s="80">
        <f>B38+B40+B42+B43+B44+B45+B41</f>
        <v>76719557.87</v>
      </c>
      <c r="C46" s="80">
        <f>C38+C40+C42+C43+C44+C45+C41</f>
        <v>77031339.67</v>
      </c>
    </row>
    <row r="49" spans="2:3" ht="12.75">
      <c r="B49" s="80"/>
      <c r="C49" s="80"/>
    </row>
    <row r="51" spans="2:3" ht="12.75">
      <c r="B51" s="80">
        <f>B46-B49</f>
        <v>76719557.87</v>
      </c>
      <c r="C51" s="80">
        <f>C46-C49</f>
        <v>77031339.67</v>
      </c>
    </row>
  </sheetData>
  <mergeCells count="44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J2:CK2"/>
    <mergeCell ref="CD2:CE2"/>
    <mergeCell ref="CF2:CG2"/>
    <mergeCell ref="CH2:C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75" workbookViewId="0" topLeftCell="A19">
      <selection activeCell="A34" sqref="A34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2" customWidth="1"/>
    <col min="4" max="4" width="16.7109375" style="82" customWidth="1"/>
    <col min="5" max="5" width="11.00390625" style="0" customWidth="1"/>
    <col min="7" max="7" width="10.140625" style="0" bestFit="1" customWidth="1"/>
  </cols>
  <sheetData>
    <row r="1" ht="12.75">
      <c r="D1" s="82" t="s">
        <v>207</v>
      </c>
    </row>
    <row r="3" spans="1:4" ht="12.75">
      <c r="A3" s="168" t="s">
        <v>458</v>
      </c>
      <c r="B3" s="168"/>
      <c r="C3" s="168"/>
      <c r="D3" s="168"/>
    </row>
    <row r="4" spans="1:4" ht="12.75">
      <c r="A4" s="168" t="s">
        <v>0</v>
      </c>
      <c r="B4" s="168"/>
      <c r="C4" s="168"/>
      <c r="D4" s="168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459</v>
      </c>
      <c r="D6" s="56" t="s">
        <v>460</v>
      </c>
      <c r="E6" s="56" t="s">
        <v>148</v>
      </c>
    </row>
    <row r="7" spans="1:5" ht="12.75">
      <c r="A7" s="4">
        <v>1</v>
      </c>
      <c r="B7" s="4">
        <v>2</v>
      </c>
      <c r="C7" s="83">
        <v>3</v>
      </c>
      <c r="D7" s="83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156">
        <f>SUM(C9:C16)-C13</f>
        <v>19777383</v>
      </c>
      <c r="D8" s="156">
        <f>SUM(D9:D16)-D13</f>
        <v>20014069.06</v>
      </c>
      <c r="E8" s="58">
        <f>D8/C8</f>
        <v>1.011967511576228</v>
      </c>
    </row>
    <row r="9" spans="1:5" ht="18" customHeight="1">
      <c r="A9" s="2" t="s">
        <v>10</v>
      </c>
      <c r="B9" s="3" t="s">
        <v>3</v>
      </c>
      <c r="C9" s="157">
        <f>'dochody wg źródeł'!B40</f>
        <v>11035493</v>
      </c>
      <c r="D9" s="157">
        <f>'dochody wg źródeł'!C40</f>
        <v>11154766.37</v>
      </c>
      <c r="E9" s="60">
        <f aca="true" t="shared" si="0" ref="E9:E39">D9/C9</f>
        <v>1.01080815963546</v>
      </c>
    </row>
    <row r="10" spans="1:7" ht="18" customHeight="1">
      <c r="A10" s="2" t="s">
        <v>11</v>
      </c>
      <c r="B10" s="3" t="s">
        <v>4</v>
      </c>
      <c r="C10" s="157">
        <f>'dochody wg źródeł'!B23</f>
        <v>3312278</v>
      </c>
      <c r="D10" s="157">
        <f>'dochody wg źródeł'!C23</f>
        <v>3333503.51</v>
      </c>
      <c r="E10" s="60">
        <f t="shared" si="0"/>
        <v>1.0064081305977335</v>
      </c>
      <c r="G10" s="77"/>
    </row>
    <row r="11" spans="1:6" ht="18" customHeight="1">
      <c r="A11" s="2" t="s">
        <v>12</v>
      </c>
      <c r="B11" s="3" t="s">
        <v>5</v>
      </c>
      <c r="C11" s="157">
        <f>'dochody wg źródeł'!B24</f>
        <v>3361940</v>
      </c>
      <c r="D11" s="157">
        <f>'dochody wg źródeł'!C24</f>
        <v>3287776.7700000005</v>
      </c>
      <c r="E11" s="60">
        <f t="shared" si="0"/>
        <v>0.9779403469425393</v>
      </c>
      <c r="F11" s="90"/>
    </row>
    <row r="12" spans="1:7" ht="18" customHeight="1">
      <c r="A12" s="2" t="s">
        <v>13</v>
      </c>
      <c r="B12" s="3" t="s">
        <v>6</v>
      </c>
      <c r="C12" s="157">
        <f>'dochody wg źródeł'!B25</f>
        <v>649916</v>
      </c>
      <c r="D12" s="157">
        <f>'dochody wg źródeł'!C25</f>
        <v>599380.76</v>
      </c>
      <c r="E12" s="60">
        <f t="shared" si="0"/>
        <v>0.922243428381514</v>
      </c>
      <c r="F12" s="90"/>
      <c r="G12" s="80"/>
    </row>
    <row r="13" spans="1:5" ht="18" customHeight="1">
      <c r="A13" s="2"/>
      <c r="B13" s="3" t="s">
        <v>7</v>
      </c>
      <c r="C13" s="157">
        <f>'dochody wg źródeł'!T20</f>
        <v>259876</v>
      </c>
      <c r="D13" s="157">
        <f>'dochody wg źródeł'!U23</f>
        <v>217535.02000000002</v>
      </c>
      <c r="E13" s="60">
        <f t="shared" si="0"/>
        <v>0.8370723729778818</v>
      </c>
    </row>
    <row r="14" spans="1:5" ht="18" customHeight="1">
      <c r="A14" s="2" t="s">
        <v>14</v>
      </c>
      <c r="B14" s="3" t="s">
        <v>8</v>
      </c>
      <c r="C14" s="157">
        <f>'dochody wg źródeł'!B26</f>
        <v>105767</v>
      </c>
      <c r="D14" s="157">
        <f>'dochody wg źródeł'!C26</f>
        <v>107864.88</v>
      </c>
      <c r="E14" s="60">
        <f t="shared" si="0"/>
        <v>1.0198349201546797</v>
      </c>
    </row>
    <row r="15" spans="1:5" ht="18" customHeight="1">
      <c r="A15" s="2" t="s">
        <v>15</v>
      </c>
      <c r="B15" s="3" t="s">
        <v>9</v>
      </c>
      <c r="C15" s="157">
        <f>'dochody wg źródeł'!B27</f>
        <v>878446</v>
      </c>
      <c r="D15" s="157">
        <f>'dochody wg źródeł'!C27</f>
        <v>1179227.43</v>
      </c>
      <c r="E15" s="60">
        <f t="shared" si="0"/>
        <v>1.3424017298729802</v>
      </c>
    </row>
    <row r="16" spans="1:5" ht="30.75" customHeight="1">
      <c r="A16" s="16" t="s">
        <v>16</v>
      </c>
      <c r="B16" s="6" t="s">
        <v>38</v>
      </c>
      <c r="C16" s="158">
        <f>'dochody wg źródeł'!B28</f>
        <v>433543</v>
      </c>
      <c r="D16" s="158">
        <f>'dochody wg źródeł'!C28</f>
        <v>351549.34</v>
      </c>
      <c r="E16" s="62">
        <f t="shared" si="0"/>
        <v>0.8108753687638828</v>
      </c>
    </row>
    <row r="17" spans="1:5" s="8" customFormat="1" ht="18" customHeight="1">
      <c r="A17" s="14" t="s">
        <v>17</v>
      </c>
      <c r="B17" s="9" t="s">
        <v>18</v>
      </c>
      <c r="C17" s="156">
        <f>C18+C19+C23+C29+C25+C27+C21</f>
        <v>19023279.87</v>
      </c>
      <c r="D17" s="156">
        <f>D18+D19+D23+D29+D25+D27+D21</f>
        <v>19026558.13</v>
      </c>
      <c r="E17" s="58">
        <f t="shared" si="0"/>
        <v>1.0001723288529845</v>
      </c>
    </row>
    <row r="18" spans="1:5" ht="18" customHeight="1">
      <c r="A18" s="2" t="s">
        <v>10</v>
      </c>
      <c r="B18" s="3" t="s">
        <v>19</v>
      </c>
      <c r="C18" s="157">
        <f>'dochody wg źródeł'!B29</f>
        <v>1347431</v>
      </c>
      <c r="D18" s="157">
        <f>'dochody wg źródeł'!C29</f>
        <v>1347331.06</v>
      </c>
      <c r="E18" s="60">
        <f t="shared" si="0"/>
        <v>0.9999258292261348</v>
      </c>
    </row>
    <row r="19" spans="1:5" ht="18" customHeight="1">
      <c r="A19" s="2" t="s">
        <v>11</v>
      </c>
      <c r="B19" s="3" t="s">
        <v>21</v>
      </c>
      <c r="C19" s="157">
        <f>'dochody wg źródeł'!B30-C21</f>
        <v>11379514.870000001</v>
      </c>
      <c r="D19" s="157">
        <f>'dochody wg źródeł'!C30-D21</f>
        <v>11367329.52</v>
      </c>
      <c r="E19" s="60">
        <f t="shared" si="0"/>
        <v>0.9989291854583251</v>
      </c>
    </row>
    <row r="20" spans="1:5" ht="18" customHeight="1">
      <c r="A20" s="2"/>
      <c r="B20" s="3" t="s">
        <v>20</v>
      </c>
      <c r="C20" s="157">
        <f>'dochody wg źródeł'!AJ20-C22</f>
        <v>980897</v>
      </c>
      <c r="D20" s="157">
        <f>'dochody wg źródeł'!AK20-D22</f>
        <v>976318.6400000001</v>
      </c>
      <c r="E20" s="60">
        <f t="shared" si="0"/>
        <v>0.9953324762946569</v>
      </c>
    </row>
    <row r="21" spans="1:5" ht="25.5">
      <c r="A21" s="2" t="s">
        <v>12</v>
      </c>
      <c r="B21" s="3" t="s">
        <v>441</v>
      </c>
      <c r="C21" s="157">
        <v>1954726</v>
      </c>
      <c r="D21" s="157">
        <v>1954540.51</v>
      </c>
      <c r="E21" s="60">
        <f>D21/C21</f>
        <v>0.9999051069050087</v>
      </c>
    </row>
    <row r="22" spans="1:5" ht="18" customHeight="1">
      <c r="A22" s="2"/>
      <c r="B22" s="3" t="s">
        <v>20</v>
      </c>
      <c r="C22" s="157">
        <v>1502245</v>
      </c>
      <c r="D22" s="157">
        <v>1502060.38</v>
      </c>
      <c r="E22" s="60">
        <f>D22/C22</f>
        <v>0.9998771039344447</v>
      </c>
    </row>
    <row r="23" spans="1:5" ht="30.75" customHeight="1">
      <c r="A23" s="17" t="s">
        <v>13</v>
      </c>
      <c r="B23" s="3" t="s">
        <v>22</v>
      </c>
      <c r="C23" s="159">
        <f>'dochody wg źródeł'!B31</f>
        <v>429095</v>
      </c>
      <c r="D23" s="159">
        <f>'dochody wg źródeł'!C31</f>
        <v>426940.07</v>
      </c>
      <c r="E23" s="62">
        <f t="shared" si="0"/>
        <v>0.99497796525245</v>
      </c>
    </row>
    <row r="24" spans="1:5" ht="30.75" customHeight="1">
      <c r="A24" s="17"/>
      <c r="B24" s="105" t="s">
        <v>20</v>
      </c>
      <c r="C24" s="159">
        <v>68000</v>
      </c>
      <c r="D24" s="159">
        <v>68000</v>
      </c>
      <c r="E24" s="62">
        <f aca="true" t="shared" si="1" ref="E24:E29">D24/C24</f>
        <v>1</v>
      </c>
    </row>
    <row r="25" spans="1:5" ht="30.75" customHeight="1">
      <c r="A25" s="17" t="s">
        <v>14</v>
      </c>
      <c r="B25" s="151" t="s">
        <v>394</v>
      </c>
      <c r="C25" s="159">
        <f>'dochody wg źródeł'!B37+'dochody wg źródeł'!B45</f>
        <v>3085671</v>
      </c>
      <c r="D25" s="159">
        <f>'dochody wg źródeł'!C37+'dochody wg źródeł'!C45</f>
        <v>3149572.1100000003</v>
      </c>
      <c r="E25" s="62">
        <f t="shared" si="1"/>
        <v>1.020708983556575</v>
      </c>
    </row>
    <row r="26" spans="1:5" ht="30.75" customHeight="1">
      <c r="A26" s="17"/>
      <c r="B26" s="105" t="s">
        <v>20</v>
      </c>
      <c r="C26" s="159">
        <f>'dochody wg źródeł'!CJ20</f>
        <v>2361718</v>
      </c>
      <c r="D26" s="159">
        <f>'dochody wg źródeł'!CK20</f>
        <v>2394653.16</v>
      </c>
      <c r="E26" s="62">
        <f t="shared" si="1"/>
        <v>1.013945424474895</v>
      </c>
    </row>
    <row r="27" spans="1:5" ht="30.75" customHeight="1">
      <c r="A27" s="17" t="s">
        <v>15</v>
      </c>
      <c r="B27" s="3" t="s">
        <v>410</v>
      </c>
      <c r="C27" s="159">
        <f>'dochody wg źródeł'!B34</f>
        <v>721430</v>
      </c>
      <c r="D27" s="159">
        <f>'dochody wg źródeł'!C34</f>
        <v>678117.08</v>
      </c>
      <c r="E27" s="62">
        <f t="shared" si="1"/>
        <v>0.9399624079952317</v>
      </c>
    </row>
    <row r="28" spans="1:5" ht="30.75" customHeight="1">
      <c r="A28" s="17"/>
      <c r="B28" s="105" t="s">
        <v>20</v>
      </c>
      <c r="C28" s="159">
        <f>'dochody wg źródeł'!BB20</f>
        <v>585000</v>
      </c>
      <c r="D28" s="159">
        <f>'dochody wg źródeł'!BC20</f>
        <v>585000</v>
      </c>
      <c r="E28" s="62">
        <f t="shared" si="1"/>
        <v>1</v>
      </c>
    </row>
    <row r="29" spans="1:5" ht="30.75" customHeight="1">
      <c r="A29" s="17" t="s">
        <v>16</v>
      </c>
      <c r="B29" s="3" t="s">
        <v>30</v>
      </c>
      <c r="C29" s="159">
        <f>'dochody wg źródeł'!B32</f>
        <v>105412</v>
      </c>
      <c r="D29" s="159">
        <f>'dochody wg źródeł'!C32</f>
        <v>102727.78</v>
      </c>
      <c r="E29" s="62">
        <f t="shared" si="1"/>
        <v>0.9745359162144728</v>
      </c>
    </row>
    <row r="30" spans="1:5" s="8" customFormat="1" ht="18" customHeight="1">
      <c r="A30" s="29" t="s">
        <v>23</v>
      </c>
      <c r="B30" s="30" t="s">
        <v>31</v>
      </c>
      <c r="C30" s="160">
        <f>C31+C32+C33</f>
        <v>1347662</v>
      </c>
      <c r="D30" s="160">
        <f>D31+D32+D33</f>
        <v>1377730.48</v>
      </c>
      <c r="E30" s="58">
        <f t="shared" si="0"/>
        <v>1.022311588514034</v>
      </c>
    </row>
    <row r="31" spans="1:5" ht="30.75" customHeight="1">
      <c r="A31" s="17" t="s">
        <v>10</v>
      </c>
      <c r="B31" s="3" t="s">
        <v>151</v>
      </c>
      <c r="C31" s="159">
        <f>'dochody wg źródeł'!B33</f>
        <v>311017</v>
      </c>
      <c r="D31" s="159">
        <f>'dochody wg źródeł'!C33</f>
        <v>345060.37999999995</v>
      </c>
      <c r="E31" s="62">
        <f t="shared" si="0"/>
        <v>1.1094582611239898</v>
      </c>
    </row>
    <row r="32" spans="1:5" ht="38.25">
      <c r="A32" s="17" t="s">
        <v>11</v>
      </c>
      <c r="B32" s="151" t="s">
        <v>152</v>
      </c>
      <c r="C32" s="161">
        <f>'dochody wg źródeł'!B35</f>
        <v>357000</v>
      </c>
      <c r="D32" s="161">
        <f>'dochody wg źródeł'!C35</f>
        <v>353070.1</v>
      </c>
      <c r="E32" s="155">
        <f>D32/C32</f>
        <v>0.9889918767507002</v>
      </c>
    </row>
    <row r="33" spans="1:5" ht="38.25">
      <c r="A33" s="16" t="s">
        <v>12</v>
      </c>
      <c r="B33" s="124" t="s">
        <v>409</v>
      </c>
      <c r="C33" s="158">
        <f>'dochody wg źródeł'!B36</f>
        <v>679645</v>
      </c>
      <c r="D33" s="158">
        <f>'dochody wg źródeł'!C36</f>
        <v>679600</v>
      </c>
      <c r="E33" s="59">
        <f t="shared" si="0"/>
        <v>0.9999337889633558</v>
      </c>
    </row>
    <row r="34" spans="1:5" ht="12.75">
      <c r="A34" s="14" t="s">
        <v>24</v>
      </c>
      <c r="B34" s="30" t="s">
        <v>25</v>
      </c>
      <c r="C34" s="156">
        <f>SUM(C35:C38)</f>
        <v>36571233</v>
      </c>
      <c r="D34" s="156">
        <f>SUM(D35:D38)</f>
        <v>36612982</v>
      </c>
      <c r="E34" s="58">
        <f t="shared" si="0"/>
        <v>1.001141580323529</v>
      </c>
    </row>
    <row r="35" spans="1:5" s="8" customFormat="1" ht="18" customHeight="1">
      <c r="A35" s="2" t="s">
        <v>10</v>
      </c>
      <c r="B35" s="3" t="s">
        <v>26</v>
      </c>
      <c r="C35" s="159">
        <v>25731388</v>
      </c>
      <c r="D35" s="159">
        <v>25731388</v>
      </c>
      <c r="E35" s="62">
        <f t="shared" si="0"/>
        <v>1</v>
      </c>
    </row>
    <row r="36" spans="1:5" ht="18" customHeight="1">
      <c r="A36" s="2" t="s">
        <v>11</v>
      </c>
      <c r="B36" s="3" t="s">
        <v>27</v>
      </c>
      <c r="C36" s="159">
        <v>9027764</v>
      </c>
      <c r="D36" s="159">
        <v>9027764</v>
      </c>
      <c r="E36" s="62">
        <f t="shared" si="0"/>
        <v>1</v>
      </c>
    </row>
    <row r="37" spans="1:5" ht="18" customHeight="1">
      <c r="A37" s="2" t="s">
        <v>12</v>
      </c>
      <c r="B37" s="3" t="s">
        <v>204</v>
      </c>
      <c r="C37" s="159">
        <v>1812081</v>
      </c>
      <c r="D37" s="159">
        <v>1812081</v>
      </c>
      <c r="E37" s="62">
        <f>D37/C37</f>
        <v>1</v>
      </c>
    </row>
    <row r="38" spans="1:5" ht="18" customHeight="1">
      <c r="A38" s="2" t="s">
        <v>13</v>
      </c>
      <c r="B38" s="3" t="s">
        <v>439</v>
      </c>
      <c r="C38" s="159">
        <v>0</v>
      </c>
      <c r="D38" s="159">
        <v>41749</v>
      </c>
      <c r="E38" s="62" t="e">
        <f>D38/C38</f>
        <v>#DIV/0!</v>
      </c>
    </row>
    <row r="39" spans="1:5" ht="18" customHeight="1">
      <c r="A39" s="7"/>
      <c r="B39" s="7" t="s">
        <v>28</v>
      </c>
      <c r="C39" s="162">
        <f>C8+C17+C30+C34</f>
        <v>76719557.87</v>
      </c>
      <c r="D39" s="162">
        <f>D8+D17+D30+D34</f>
        <v>77031339.66999999</v>
      </c>
      <c r="E39" s="57">
        <f t="shared" si="0"/>
        <v>1.004063915495033</v>
      </c>
    </row>
    <row r="40" spans="1:5" s="8" customFormat="1" ht="24.75" customHeight="1">
      <c r="A40"/>
      <c r="B40"/>
      <c r="C40" s="85">
        <v>56886030</v>
      </c>
      <c r="D40" s="85">
        <v>55427378.23</v>
      </c>
      <c r="E40"/>
    </row>
    <row r="41" spans="3:4" ht="12.75">
      <c r="C41" s="86">
        <f>C39-C40</f>
        <v>19833527.870000005</v>
      </c>
      <c r="D41" s="86">
        <f>D39-D40</f>
        <v>21603961.43999999</v>
      </c>
    </row>
  </sheetData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208</v>
      </c>
    </row>
    <row r="3" spans="1:7" ht="15.75">
      <c r="A3" s="169" t="s">
        <v>32</v>
      </c>
      <c r="B3" s="169"/>
      <c r="C3" s="169"/>
      <c r="D3" s="169"/>
      <c r="E3" s="169"/>
      <c r="F3" s="169"/>
      <c r="G3" s="169"/>
    </row>
    <row r="4" spans="1:7" ht="15.75">
      <c r="A4" s="169" t="s">
        <v>373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222</v>
      </c>
      <c r="E6" s="4" t="s">
        <v>29</v>
      </c>
      <c r="F6" s="5" t="s">
        <v>372</v>
      </c>
      <c r="G6" s="5" t="s">
        <v>374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97" t="s">
        <v>36</v>
      </c>
      <c r="D9" s="97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223</v>
      </c>
      <c r="E10" s="3" t="s">
        <v>243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224</v>
      </c>
      <c r="E13" s="6" t="s">
        <v>225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354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0" t="s">
        <v>337</v>
      </c>
      <c r="E16" s="40" t="s">
        <v>336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221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246</v>
      </c>
      <c r="E19" s="3" t="s">
        <v>226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247</v>
      </c>
      <c r="E20" s="3" t="s">
        <v>227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248</v>
      </c>
      <c r="E21" s="3" t="s">
        <v>228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337</v>
      </c>
      <c r="E22" s="152" t="s">
        <v>336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2" t="s">
        <v>404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279</v>
      </c>
      <c r="E24" s="3" t="s">
        <v>286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343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344</v>
      </c>
      <c r="E26" s="6" t="s">
        <v>239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215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338</v>
      </c>
      <c r="E29" s="3" t="s">
        <v>340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339</v>
      </c>
      <c r="E30" s="6" t="s">
        <v>340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221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249</v>
      </c>
      <c r="E34" s="3" t="s">
        <v>230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250</v>
      </c>
      <c r="E35" s="105" t="s">
        <v>231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341</v>
      </c>
      <c r="E36" s="105" t="s">
        <v>342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252</v>
      </c>
      <c r="E37" s="3" t="s">
        <v>234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251</v>
      </c>
      <c r="E38" s="3" t="s">
        <v>232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248</v>
      </c>
      <c r="E39" s="3" t="s">
        <v>228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05" t="s">
        <v>243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24" t="s">
        <v>233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97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243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97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243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98">
        <f>F48+F49+F50+F51+F52</f>
        <v>681866</v>
      </c>
      <c r="G47" s="98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244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246</v>
      </c>
      <c r="E49" s="3" t="s">
        <v>226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252</v>
      </c>
      <c r="E50" s="3" t="s">
        <v>234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251</v>
      </c>
      <c r="E51" s="3" t="s">
        <v>232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248</v>
      </c>
      <c r="E52" s="3" t="s">
        <v>228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243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243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397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246</v>
      </c>
      <c r="E60" s="3" t="s">
        <v>226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252</v>
      </c>
      <c r="E61" s="3" t="s">
        <v>234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395</v>
      </c>
      <c r="E62" s="3" t="s">
        <v>401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248</v>
      </c>
      <c r="E63" s="3" t="s">
        <v>228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347</v>
      </c>
      <c r="E64" s="3" t="s">
        <v>336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280</v>
      </c>
      <c r="E65" s="3" t="s">
        <v>336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284</v>
      </c>
      <c r="E66" s="105" t="s">
        <v>402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334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243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239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97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97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223</v>
      </c>
      <c r="E74" s="6" t="s">
        <v>243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97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97"/>
      <c r="E77" s="125" t="s">
        <v>221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243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233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337</v>
      </c>
      <c r="E80" s="3" t="s">
        <v>336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396</v>
      </c>
      <c r="E81" s="3" t="s">
        <v>336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245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243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2" t="s">
        <v>400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99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97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0" t="s">
        <v>253</v>
      </c>
      <c r="E89" s="104" t="s">
        <v>235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97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254</v>
      </c>
      <c r="E91" s="105" t="s">
        <v>236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255</v>
      </c>
      <c r="E92" s="105" t="s">
        <v>237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97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5" t="s">
        <v>238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97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5" t="s">
        <v>238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97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251</v>
      </c>
      <c r="E99" s="105" t="s">
        <v>232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248</v>
      </c>
      <c r="E100" s="105" t="s">
        <v>228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204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238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0" t="s">
        <v>279</v>
      </c>
      <c r="E105" s="104" t="s">
        <v>345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0"/>
      <c r="E106" s="125" t="s">
        <v>397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246</v>
      </c>
      <c r="E108" s="3" t="s">
        <v>226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250</v>
      </c>
      <c r="E109" s="105" t="s">
        <v>231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251</v>
      </c>
      <c r="E110" s="3" t="s">
        <v>232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248</v>
      </c>
      <c r="E111" s="3" t="s">
        <v>228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221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246</v>
      </c>
      <c r="E115" s="3" t="s">
        <v>226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250</v>
      </c>
      <c r="E116" s="105" t="s">
        <v>231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252</v>
      </c>
      <c r="E117" s="3" t="s">
        <v>234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251</v>
      </c>
      <c r="E118" s="3" t="s">
        <v>232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248</v>
      </c>
      <c r="E119" s="3" t="s">
        <v>228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337</v>
      </c>
      <c r="E120" s="105" t="s">
        <v>336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364</v>
      </c>
      <c r="E121" s="105" t="s">
        <v>403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281</v>
      </c>
      <c r="E122" s="105" t="s">
        <v>404</v>
      </c>
      <c r="F122" s="19">
        <v>340000</v>
      </c>
      <c r="G122" s="153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97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97"/>
      <c r="E124" s="9" t="s">
        <v>397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250</v>
      </c>
      <c r="E125" s="3" t="s">
        <v>231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252</v>
      </c>
      <c r="E126" s="3" t="s">
        <v>234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248</v>
      </c>
      <c r="E127" s="3" t="s">
        <v>228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337</v>
      </c>
      <c r="E128" s="3" t="s">
        <v>336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97"/>
      <c r="E129" s="9" t="s">
        <v>214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252</v>
      </c>
      <c r="E130" s="3" t="s">
        <v>234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248</v>
      </c>
      <c r="E131" s="3" t="s">
        <v>228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252</v>
      </c>
      <c r="E133" s="3" t="s">
        <v>234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347</v>
      </c>
      <c r="E134" s="105" t="s">
        <v>336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280</v>
      </c>
      <c r="E135" s="105" t="s">
        <v>336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0" t="s">
        <v>282</v>
      </c>
      <c r="E136" s="104" t="s">
        <v>402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348</v>
      </c>
      <c r="E137" s="6" t="s">
        <v>405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406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1" t="s">
        <v>248</v>
      </c>
      <c r="E140" s="40" t="s">
        <v>228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97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2">
        <v>2110</v>
      </c>
      <c r="E142" s="6" t="s">
        <v>243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365</v>
      </c>
      <c r="E145" s="3" t="s">
        <v>366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250</v>
      </c>
      <c r="E146" s="105" t="s">
        <v>283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252</v>
      </c>
      <c r="E147" s="3" t="s">
        <v>234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398</v>
      </c>
      <c r="E148" s="3" t="s">
        <v>407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248</v>
      </c>
      <c r="E149" s="3" t="s">
        <v>228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240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0" t="s">
        <v>250</v>
      </c>
      <c r="E152" s="104" t="s">
        <v>283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252</v>
      </c>
      <c r="E153" s="3" t="s">
        <v>234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256</v>
      </c>
      <c r="E154" s="3" t="s">
        <v>241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248</v>
      </c>
      <c r="E155" s="3" t="s">
        <v>228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239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365</v>
      </c>
      <c r="E158" s="105" t="s">
        <v>366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248</v>
      </c>
      <c r="E159" s="3" t="s">
        <v>228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240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97"/>
      <c r="E161" s="9" t="s">
        <v>346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223</v>
      </c>
      <c r="E162" s="3" t="s">
        <v>243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392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399</v>
      </c>
      <c r="E164" s="3" t="s">
        <v>408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251</v>
      </c>
      <c r="E166" s="3" t="s">
        <v>232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246</v>
      </c>
      <c r="E167" s="3" t="s">
        <v>226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97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0" t="s">
        <v>248</v>
      </c>
      <c r="E170" s="40" t="s">
        <v>228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243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240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97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1" t="s">
        <v>248</v>
      </c>
      <c r="E174" s="40" t="s">
        <v>228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242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284</v>
      </c>
      <c r="E177" s="105" t="s">
        <v>229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347</v>
      </c>
      <c r="E179" s="105" t="s">
        <v>336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280</v>
      </c>
      <c r="E180" s="105" t="s">
        <v>336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252</v>
      </c>
      <c r="E183" s="3" t="s">
        <v>234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248</v>
      </c>
      <c r="E184" s="3" t="s">
        <v>228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349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348</v>
      </c>
      <c r="E186" s="105" t="s">
        <v>350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0" t="s">
        <v>250</v>
      </c>
      <c r="E188" s="104" t="s">
        <v>285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96"/>
      <c r="D189" s="133" t="s">
        <v>248</v>
      </c>
      <c r="E189" s="69" t="s">
        <v>228</v>
      </c>
      <c r="F189" s="134">
        <v>4000</v>
      </c>
      <c r="G189" s="134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1"/>
      <c r="E190" s="9" t="s">
        <v>352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1"/>
      <c r="E191" s="9" t="s">
        <v>351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1" t="s">
        <v>246</v>
      </c>
      <c r="E192" s="40" t="s">
        <v>226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1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1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0" t="s">
        <v>282</v>
      </c>
      <c r="E195" s="105" t="s">
        <v>229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339</v>
      </c>
      <c r="E196" s="105" t="s">
        <v>229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3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209</v>
      </c>
    </row>
    <row r="3" spans="1:7" ht="15.75">
      <c r="A3" s="169" t="s">
        <v>86</v>
      </c>
      <c r="B3" s="169"/>
      <c r="C3" s="169"/>
      <c r="D3" s="169"/>
      <c r="E3" s="169"/>
      <c r="F3" s="169"/>
      <c r="G3" s="169"/>
    </row>
    <row r="4" spans="1:7" ht="15.75">
      <c r="A4" s="169" t="s">
        <v>375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222</v>
      </c>
      <c r="E6" s="4" t="s">
        <v>29</v>
      </c>
      <c r="F6" s="5" t="s">
        <v>372</v>
      </c>
      <c r="G6" s="5" t="s">
        <v>374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97" t="s">
        <v>36</v>
      </c>
      <c r="D9" s="97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287</v>
      </c>
      <c r="E10" s="6" t="s">
        <v>289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288</v>
      </c>
      <c r="E13" s="3" t="s">
        <v>290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287</v>
      </c>
      <c r="E14" s="3" t="s">
        <v>289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28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370</v>
      </c>
      <c r="E16" s="6" t="s">
        <v>297</v>
      </c>
      <c r="F16" s="12">
        <v>30000</v>
      </c>
      <c r="G16" s="127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353</v>
      </c>
      <c r="D18" s="21"/>
      <c r="E18" s="9" t="s">
        <v>354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1" t="s">
        <v>370</v>
      </c>
      <c r="E19" s="40" t="s">
        <v>297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1" t="s">
        <v>378</v>
      </c>
      <c r="E20" s="40" t="s">
        <v>380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1" t="s">
        <v>379</v>
      </c>
      <c r="E21" s="40" t="s">
        <v>314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314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211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291</v>
      </c>
      <c r="F24" s="19">
        <v>170996</v>
      </c>
      <c r="G24" s="139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292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294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293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295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296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298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300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301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302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289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304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305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306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307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308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309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310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311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312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315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313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314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314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314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4" t="s">
        <v>381</v>
      </c>
      <c r="F49" s="19">
        <v>220000</v>
      </c>
      <c r="G49" s="139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393</v>
      </c>
      <c r="F50" s="10">
        <f>F51</f>
        <v>3000000</v>
      </c>
      <c r="G50" s="143">
        <f>G51</f>
        <v>0</v>
      </c>
      <c r="H50" s="65">
        <f t="shared" si="1"/>
        <v>0</v>
      </c>
    </row>
    <row r="51" spans="1:8" s="8" customFormat="1" ht="15" customHeight="1">
      <c r="A51" s="96"/>
      <c r="B51" s="96"/>
      <c r="C51" s="67"/>
      <c r="D51" s="68">
        <v>4270</v>
      </c>
      <c r="E51" s="137" t="s">
        <v>302</v>
      </c>
      <c r="F51" s="18">
        <v>3000000</v>
      </c>
      <c r="G51" s="138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215</v>
      </c>
      <c r="F52" s="10">
        <f>F53</f>
        <v>127185</v>
      </c>
      <c r="G52" s="128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295</v>
      </c>
      <c r="F54" s="37">
        <v>296</v>
      </c>
      <c r="G54" s="144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295</v>
      </c>
      <c r="F55" s="37">
        <v>52</v>
      </c>
      <c r="G55" s="144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296</v>
      </c>
      <c r="F56" s="37">
        <v>64</v>
      </c>
      <c r="G56" s="144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296</v>
      </c>
      <c r="F57" s="37">
        <v>11</v>
      </c>
      <c r="G57" s="144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297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297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298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298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289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289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309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96"/>
      <c r="B65" s="96"/>
      <c r="C65" s="67"/>
      <c r="D65" s="67">
        <v>4439</v>
      </c>
      <c r="E65" s="69" t="s">
        <v>309</v>
      </c>
      <c r="F65" s="12">
        <v>162</v>
      </c>
      <c r="G65" s="127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28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297</v>
      </c>
      <c r="F68" s="37">
        <v>5048</v>
      </c>
      <c r="G68" s="144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298</v>
      </c>
      <c r="F69" s="37">
        <v>2000</v>
      </c>
      <c r="G69" s="144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328</v>
      </c>
      <c r="F70" s="37">
        <v>1000</v>
      </c>
      <c r="G70" s="144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301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302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289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05" t="s">
        <v>355</v>
      </c>
      <c r="F74" s="19">
        <v>124000</v>
      </c>
      <c r="G74" s="139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309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311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315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313</v>
      </c>
      <c r="F78" s="12">
        <v>5000</v>
      </c>
      <c r="G78" s="127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294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293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295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296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310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29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289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28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298</v>
      </c>
      <c r="F89" s="37">
        <v>40000</v>
      </c>
      <c r="G89" s="144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301</v>
      </c>
      <c r="F90" s="37">
        <v>20000</v>
      </c>
      <c r="G90" s="144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302</v>
      </c>
      <c r="F91" s="37">
        <v>10000</v>
      </c>
      <c r="G91" s="144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289</v>
      </c>
      <c r="F92" s="37">
        <v>577425</v>
      </c>
      <c r="G92" s="144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306</v>
      </c>
      <c r="F93" s="37">
        <v>5000</v>
      </c>
      <c r="G93" s="144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308</v>
      </c>
      <c r="F94" s="37">
        <v>1000</v>
      </c>
      <c r="G94" s="144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313</v>
      </c>
      <c r="F95" s="37">
        <v>10000</v>
      </c>
      <c r="G95" s="144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294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293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295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296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298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289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304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306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309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310</v>
      </c>
      <c r="F107" s="12">
        <v>5000</v>
      </c>
      <c r="G107" s="127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294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293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295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296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297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310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292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290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294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293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295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296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298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328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302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289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306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05" t="s">
        <v>355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308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310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313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292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294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293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295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295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295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296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296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296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297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297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297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298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328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301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302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303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289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289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289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304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305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306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380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316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382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308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317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309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310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318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315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313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314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05" t="s">
        <v>356</v>
      </c>
      <c r="F167" s="19">
        <v>407000</v>
      </c>
      <c r="G167" s="139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334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295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296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297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298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302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303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289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306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382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28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0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297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298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328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289</v>
      </c>
      <c r="F184" s="12">
        <v>40000</v>
      </c>
      <c r="G184" s="127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297</v>
      </c>
      <c r="F187" s="37">
        <v>300</v>
      </c>
      <c r="G187" s="144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298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328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24" t="s">
        <v>357</v>
      </c>
      <c r="F190" s="18">
        <v>900</v>
      </c>
      <c r="G190" s="138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1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6">
        <f>SUM(F194:F222)</f>
        <v>8277999</v>
      </c>
      <c r="G193" s="126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319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320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293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321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322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323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295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296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297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324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298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299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301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302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303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289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304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305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306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308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309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310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325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312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326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314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314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314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383</v>
      </c>
      <c r="F222" s="19">
        <v>60000</v>
      </c>
      <c r="G222" s="139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4">
        <f>F224+F225</f>
        <v>9500</v>
      </c>
      <c r="G223" s="84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298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289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4">
        <f>F228+F227</f>
        <v>39600</v>
      </c>
      <c r="G226" s="128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298</v>
      </c>
      <c r="F227" s="38">
        <v>9600</v>
      </c>
      <c r="G227" s="144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384</v>
      </c>
      <c r="F228" s="12">
        <v>30000</v>
      </c>
      <c r="G228" s="127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385</v>
      </c>
      <c r="F229" s="27">
        <f>F230</f>
        <v>5000</v>
      </c>
      <c r="G229" s="145">
        <f>G230</f>
        <v>2636</v>
      </c>
      <c r="H229" s="146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386</v>
      </c>
      <c r="F230" s="27">
        <f>F231</f>
        <v>5000</v>
      </c>
      <c r="G230" s="145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387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6">
        <f>F234+F235</f>
        <v>2781214</v>
      </c>
      <c r="G233" s="126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411</v>
      </c>
      <c r="F234" s="135">
        <v>1348759</v>
      </c>
      <c r="G234" s="136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369</v>
      </c>
      <c r="F235" s="19">
        <v>1432455</v>
      </c>
      <c r="G235" s="139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28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0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4">
        <f>F239</f>
        <v>890983</v>
      </c>
      <c r="G238" s="128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327</v>
      </c>
      <c r="F239" s="12">
        <v>890983</v>
      </c>
      <c r="G239" s="127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4">
        <f>SUM(F242:F260)</f>
        <v>1534919</v>
      </c>
      <c r="G241" s="84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292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294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293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295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296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297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298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328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301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302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303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289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305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306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308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309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310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388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314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358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294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293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295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296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298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301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302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303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289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310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292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294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293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295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296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298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328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301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302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303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289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304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305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306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308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309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310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388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4">
        <f>SUM(F292:F313)</f>
        <v>5250447</v>
      </c>
      <c r="G291" s="84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389</v>
      </c>
      <c r="F292" s="135">
        <v>142884</v>
      </c>
      <c r="G292" s="136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292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294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293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295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296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297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298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328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301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302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303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289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304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305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306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308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317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309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310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313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390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4">
        <f>SUM(F315:F340)</f>
        <v>21438569</v>
      </c>
      <c r="G314" s="84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292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294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293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295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296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297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298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300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328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301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302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303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289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304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305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306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316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308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317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309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310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311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313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314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314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314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292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294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293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295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296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297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298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328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301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302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303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289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305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306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308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309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310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388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6">
        <f>SUM(F361:F382)</f>
        <v>3878744</v>
      </c>
      <c r="G360" s="126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292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294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293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295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296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297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298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328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301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302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303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289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304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305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306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308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309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310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318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357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314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314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6">
        <f>SUM(F384:F397)</f>
        <v>594510</v>
      </c>
      <c r="G383" s="126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292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294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293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295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296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298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301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302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289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305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306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308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310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388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5" t="s">
        <v>109</v>
      </c>
      <c r="F398" s="126">
        <f>SUM(F399:F403)</f>
        <v>126622</v>
      </c>
      <c r="G398" s="126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298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328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289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308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313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214</v>
      </c>
      <c r="F404" s="84">
        <f>SUM(F405:F419)</f>
        <v>643080</v>
      </c>
      <c r="G404" s="84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292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294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293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295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296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298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299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301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302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303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289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305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306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309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310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4">
        <f>SUM(F421:F443)</f>
        <v>753095</v>
      </c>
      <c r="G420" s="84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292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294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293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295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295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295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296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296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296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297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297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297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298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298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298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328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301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289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289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289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308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310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314</v>
      </c>
      <c r="F443" s="12">
        <v>10000</v>
      </c>
      <c r="G443" s="127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29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329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332</v>
      </c>
      <c r="F448" s="19">
        <v>5000</v>
      </c>
      <c r="G448" s="139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300</v>
      </c>
      <c r="F449" s="12">
        <v>20000</v>
      </c>
      <c r="G449" s="127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4">
        <f>SUM(F452:F477)</f>
        <v>3305191</v>
      </c>
      <c r="G451" s="84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4" t="s">
        <v>359</v>
      </c>
      <c r="F452" s="135">
        <v>1256404</v>
      </c>
      <c r="G452" s="136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391</v>
      </c>
      <c r="F453" s="147">
        <v>8596</v>
      </c>
      <c r="G453" s="148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292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330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294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293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295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296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297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298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299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300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328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301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302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303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289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304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305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306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308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317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309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310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311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313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4">
        <f>SUM(F479:F501)</f>
        <v>3513789</v>
      </c>
      <c r="G478" s="84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292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294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293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295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296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297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298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299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300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301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302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303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289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304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305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306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308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309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310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311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326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318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313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4">
        <f>SUM(F503:F507)</f>
        <v>2474725</v>
      </c>
      <c r="G502" s="84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4" t="s">
        <v>359</v>
      </c>
      <c r="F503" s="135">
        <v>279952</v>
      </c>
      <c r="G503" s="136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330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295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296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297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5" t="s">
        <v>335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295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296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297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298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289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392</v>
      </c>
      <c r="F514" s="27">
        <f>F515+F516+F517+F518+F519</f>
        <v>15000</v>
      </c>
      <c r="G514" s="145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295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296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297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298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289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4">
        <f>SUM(F521:F538)</f>
        <v>827641</v>
      </c>
      <c r="G520" s="84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292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294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293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295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296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297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298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301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302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303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289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304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305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331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308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309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310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313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6">
        <f>SUM(F540:F542)</f>
        <v>1890</v>
      </c>
      <c r="G539" s="126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298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302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289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4">
        <f>F544</f>
        <v>34448</v>
      </c>
      <c r="G543" s="128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291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5" t="s">
        <v>109</v>
      </c>
      <c r="F545" s="126">
        <f>F546</f>
        <v>5106</v>
      </c>
      <c r="G545" s="129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289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4">
        <f>SUM(F548:F548)</f>
        <v>6964</v>
      </c>
      <c r="G547" s="84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310</v>
      </c>
      <c r="F548" s="12">
        <v>6964</v>
      </c>
      <c r="G548" s="127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29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332</v>
      </c>
      <c r="F551" s="19">
        <v>82200</v>
      </c>
      <c r="G551" s="139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6">
        <f>SUM(F553:F565)</f>
        <v>474775</v>
      </c>
      <c r="G552" s="126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292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294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293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295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296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297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298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301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302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289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304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306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310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5" t="s">
        <v>72</v>
      </c>
      <c r="F566" s="126">
        <f>SUM(F567:F583)</f>
        <v>2937667</v>
      </c>
      <c r="G566" s="126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5" t="s">
        <v>292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5" t="s">
        <v>294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5" t="s">
        <v>293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5" t="s">
        <v>295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5" t="s">
        <v>296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5" t="s">
        <v>298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5" t="s">
        <v>301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5" t="s">
        <v>302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5" t="s">
        <v>303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5" t="s">
        <v>289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5" t="s">
        <v>305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5" t="s">
        <v>306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5" t="s">
        <v>308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5" t="s">
        <v>309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5" t="s">
        <v>310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5" t="s">
        <v>311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5" t="s">
        <v>313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4">
        <f>SUM(F585:F607)</f>
        <v>1066414</v>
      </c>
      <c r="G584" s="84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330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294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294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293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293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295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295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296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296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297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297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298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298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303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303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289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289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305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305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308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308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310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310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5" t="s">
        <v>74</v>
      </c>
      <c r="F609" s="126">
        <f>SUM(F610:F630)</f>
        <v>1101823</v>
      </c>
      <c r="G609" s="126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292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294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293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295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296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297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298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301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302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303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289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304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305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306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382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308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309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310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313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388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360</v>
      </c>
      <c r="F630" s="11">
        <v>7147</v>
      </c>
      <c r="G630" s="150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6">
        <f>SUM(F632:F650)</f>
        <v>1417253</v>
      </c>
      <c r="G631" s="126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292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294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293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295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296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297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298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328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301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302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303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289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304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305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306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308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309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310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313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4">
        <f>SUM(F652:F662)</f>
        <v>520581</v>
      </c>
      <c r="G651" s="84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292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294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293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295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296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298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301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302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289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306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310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362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361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25" t="s">
        <v>109</v>
      </c>
      <c r="F665" s="126">
        <f>SUM(F666:F669)</f>
        <v>13730</v>
      </c>
      <c r="G665" s="126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298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289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308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313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4">
        <f>F671</f>
        <v>27612</v>
      </c>
      <c r="G670" s="128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310</v>
      </c>
      <c r="F671" s="12">
        <v>27612</v>
      </c>
      <c r="G671" s="127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352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363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298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300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328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289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316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313</v>
      </c>
      <c r="F679" s="12">
        <v>3000</v>
      </c>
      <c r="G679" s="127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05" t="s">
        <v>332</v>
      </c>
      <c r="F682" s="19">
        <v>20000</v>
      </c>
      <c r="G682" s="139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5" t="s">
        <v>58</v>
      </c>
      <c r="F683" s="27">
        <f>F685+F684</f>
        <v>1000</v>
      </c>
      <c r="G683" s="129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289</v>
      </c>
      <c r="F684" s="35">
        <v>850</v>
      </c>
      <c r="G684" s="149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4" t="s">
        <v>289</v>
      </c>
      <c r="F685" s="18">
        <v>150</v>
      </c>
      <c r="G685" s="138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29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332</v>
      </c>
      <c r="F688" s="35">
        <v>100000</v>
      </c>
      <c r="G688" s="132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7">
      <selection activeCell="B30" sqref="B30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210</v>
      </c>
    </row>
    <row r="3" spans="1:7" ht="15.75">
      <c r="A3" s="169" t="s">
        <v>139</v>
      </c>
      <c r="B3" s="169"/>
      <c r="C3" s="169"/>
      <c r="D3" s="169"/>
      <c r="E3" s="169"/>
      <c r="F3" s="169"/>
      <c r="G3" s="140"/>
    </row>
    <row r="4" spans="1:7" ht="15.75">
      <c r="A4" s="169" t="s">
        <v>377</v>
      </c>
      <c r="B4" s="169"/>
      <c r="C4" s="169"/>
      <c r="D4" s="169"/>
      <c r="E4" s="169"/>
      <c r="F4" s="169"/>
      <c r="G4" s="140"/>
    </row>
    <row r="5" spans="1:7" ht="15.75">
      <c r="A5" s="169" t="s">
        <v>443</v>
      </c>
      <c r="B5" s="169"/>
      <c r="C5" s="169"/>
      <c r="D5" s="169"/>
      <c r="E5" s="169"/>
      <c r="F5" s="169"/>
      <c r="G5" s="140"/>
    </row>
    <row r="6" ht="12.75">
      <c r="H6" s="94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420</v>
      </c>
      <c r="F7" s="89" t="s">
        <v>444</v>
      </c>
      <c r="G7" s="89" t="s">
        <v>371</v>
      </c>
      <c r="H7" s="5" t="s">
        <v>206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89">
        <v>6</v>
      </c>
      <c r="G8" s="89"/>
      <c r="H8" s="4">
        <v>7</v>
      </c>
    </row>
    <row r="9" spans="1:8" ht="63.75">
      <c r="A9" s="111" t="s">
        <v>10</v>
      </c>
      <c r="B9" s="109" t="s">
        <v>421</v>
      </c>
      <c r="C9" s="112" t="s">
        <v>218</v>
      </c>
      <c r="D9" s="113" t="s">
        <v>422</v>
      </c>
      <c r="E9" s="116">
        <v>69190</v>
      </c>
      <c r="F9" s="117">
        <v>66420</v>
      </c>
      <c r="G9" s="141">
        <f>F9/E9</f>
        <v>0.9599653129064893</v>
      </c>
      <c r="H9" s="109" t="s">
        <v>437</v>
      </c>
    </row>
    <row r="10" spans="1:11" ht="38.25">
      <c r="A10" s="47" t="s">
        <v>11</v>
      </c>
      <c r="B10" s="109" t="s">
        <v>423</v>
      </c>
      <c r="C10" s="112" t="s">
        <v>143</v>
      </c>
      <c r="D10" s="113" t="s">
        <v>144</v>
      </c>
      <c r="E10" s="118">
        <v>833644</v>
      </c>
      <c r="F10" s="119">
        <v>833644</v>
      </c>
      <c r="G10" s="141">
        <f aca="true" t="shared" si="0" ref="G10:G31">F10/E10</f>
        <v>1</v>
      </c>
      <c r="H10" s="109" t="s">
        <v>437</v>
      </c>
      <c r="K10" s="80">
        <v>87604</v>
      </c>
    </row>
    <row r="11" spans="1:11" ht="38.25">
      <c r="A11" s="47" t="s">
        <v>12</v>
      </c>
      <c r="B11" s="109" t="s">
        <v>424</v>
      </c>
      <c r="C11" s="112" t="s">
        <v>143</v>
      </c>
      <c r="D11" s="113" t="s">
        <v>144</v>
      </c>
      <c r="E11" s="118">
        <v>340000</v>
      </c>
      <c r="F11" s="119">
        <v>314595</v>
      </c>
      <c r="G11" s="141">
        <f t="shared" si="0"/>
        <v>0.9252794117647059</v>
      </c>
      <c r="H11" s="109" t="s">
        <v>437</v>
      </c>
      <c r="K11" s="80">
        <v>710579</v>
      </c>
    </row>
    <row r="12" spans="1:11" ht="38.25">
      <c r="A12" s="47" t="s">
        <v>13</v>
      </c>
      <c r="B12" s="109" t="s">
        <v>412</v>
      </c>
      <c r="C12" s="112" t="s">
        <v>143</v>
      </c>
      <c r="D12" s="113" t="s">
        <v>144</v>
      </c>
      <c r="E12" s="118">
        <v>46183</v>
      </c>
      <c r="F12" s="119">
        <v>45510</v>
      </c>
      <c r="G12" s="141">
        <f t="shared" si="0"/>
        <v>0.9854275382716584</v>
      </c>
      <c r="H12" s="109" t="s">
        <v>437</v>
      </c>
      <c r="K12" s="80">
        <v>334997</v>
      </c>
    </row>
    <row r="13" spans="1:11" ht="38.25">
      <c r="A13" s="47" t="s">
        <v>14</v>
      </c>
      <c r="B13" s="109" t="s">
        <v>451</v>
      </c>
      <c r="C13" s="112" t="s">
        <v>143</v>
      </c>
      <c r="D13" s="113" t="s">
        <v>212</v>
      </c>
      <c r="E13" s="118">
        <v>68000</v>
      </c>
      <c r="F13" s="119">
        <v>67992</v>
      </c>
      <c r="G13" s="141">
        <f t="shared" si="0"/>
        <v>0.9998823529411764</v>
      </c>
      <c r="H13" s="109" t="s">
        <v>437</v>
      </c>
      <c r="K13" s="80"/>
    </row>
    <row r="14" spans="1:11" ht="51">
      <c r="A14" s="47" t="s">
        <v>15</v>
      </c>
      <c r="B14" s="109" t="s">
        <v>445</v>
      </c>
      <c r="C14" s="112" t="s">
        <v>143</v>
      </c>
      <c r="D14" s="113" t="s">
        <v>144</v>
      </c>
      <c r="E14" s="120">
        <v>142905</v>
      </c>
      <c r="F14" s="119">
        <v>142905</v>
      </c>
      <c r="G14" s="141">
        <f t="shared" si="0"/>
        <v>1</v>
      </c>
      <c r="H14" s="109" t="s">
        <v>437</v>
      </c>
      <c r="K14" s="80">
        <f>SUM(K10:K12)</f>
        <v>1133180</v>
      </c>
    </row>
    <row r="15" spans="1:11" ht="63.75">
      <c r="A15" s="47" t="s">
        <v>16</v>
      </c>
      <c r="B15" s="110" t="s">
        <v>452</v>
      </c>
      <c r="C15" s="112" t="s">
        <v>143</v>
      </c>
      <c r="D15" s="113" t="s">
        <v>144</v>
      </c>
      <c r="E15" s="118">
        <v>500000</v>
      </c>
      <c r="F15" s="119">
        <v>500000</v>
      </c>
      <c r="G15" s="141">
        <f t="shared" si="0"/>
        <v>1</v>
      </c>
      <c r="H15" s="109" t="s">
        <v>437</v>
      </c>
      <c r="K15" s="80">
        <v>2394307</v>
      </c>
    </row>
    <row r="16" spans="1:11" ht="38.25">
      <c r="A16" s="47" t="s">
        <v>77</v>
      </c>
      <c r="B16" s="109" t="s">
        <v>425</v>
      </c>
      <c r="C16" s="112" t="s">
        <v>218</v>
      </c>
      <c r="D16" s="113" t="s">
        <v>426</v>
      </c>
      <c r="E16" s="118">
        <v>61877</v>
      </c>
      <c r="F16" s="119">
        <v>61876</v>
      </c>
      <c r="G16" s="141">
        <f t="shared" si="0"/>
        <v>0.9999838389062172</v>
      </c>
      <c r="H16" s="109" t="s">
        <v>437</v>
      </c>
      <c r="K16" s="80">
        <f>K14-K15</f>
        <v>-1261127</v>
      </c>
    </row>
    <row r="17" spans="1:11" ht="51">
      <c r="A17" s="47" t="s">
        <v>78</v>
      </c>
      <c r="B17" s="109" t="s">
        <v>376</v>
      </c>
      <c r="C17" s="112" t="s">
        <v>218</v>
      </c>
      <c r="D17" s="113" t="s">
        <v>219</v>
      </c>
      <c r="E17" s="118">
        <v>36000</v>
      </c>
      <c r="F17" s="119">
        <v>36000</v>
      </c>
      <c r="G17" s="141">
        <f t="shared" si="0"/>
        <v>1</v>
      </c>
      <c r="H17" s="109" t="s">
        <v>437</v>
      </c>
      <c r="K17" s="80"/>
    </row>
    <row r="18" spans="1:8" ht="38.25">
      <c r="A18" s="93" t="s">
        <v>79</v>
      </c>
      <c r="B18" s="121" t="s">
        <v>427</v>
      </c>
      <c r="C18" s="122" t="s">
        <v>218</v>
      </c>
      <c r="D18" s="123" t="s">
        <v>219</v>
      </c>
      <c r="E18" s="120">
        <v>25000</v>
      </c>
      <c r="F18" s="119">
        <v>10828</v>
      </c>
      <c r="G18" s="141">
        <f t="shared" si="0"/>
        <v>0.43312</v>
      </c>
      <c r="H18" s="109" t="s">
        <v>437</v>
      </c>
    </row>
    <row r="19" spans="1:8" ht="63.75">
      <c r="A19" s="47" t="s">
        <v>80</v>
      </c>
      <c r="B19" s="109" t="s">
        <v>413</v>
      </c>
      <c r="C19" s="112" t="s">
        <v>333</v>
      </c>
      <c r="D19" s="113" t="s">
        <v>205</v>
      </c>
      <c r="E19" s="118">
        <v>1400000</v>
      </c>
      <c r="F19" s="119">
        <v>1400000</v>
      </c>
      <c r="G19" s="141">
        <f t="shared" si="0"/>
        <v>1</v>
      </c>
      <c r="H19" s="109" t="s">
        <v>437</v>
      </c>
    </row>
    <row r="20" spans="1:8" ht="51">
      <c r="A20" s="47" t="s">
        <v>81</v>
      </c>
      <c r="B20" s="109" t="s">
        <v>449</v>
      </c>
      <c r="C20" s="112" t="s">
        <v>333</v>
      </c>
      <c r="D20" s="113" t="s">
        <v>205</v>
      </c>
      <c r="E20" s="118">
        <v>138919</v>
      </c>
      <c r="F20" s="119">
        <v>138919</v>
      </c>
      <c r="G20" s="141">
        <f t="shared" si="0"/>
        <v>1</v>
      </c>
      <c r="H20" s="109" t="s">
        <v>437</v>
      </c>
    </row>
    <row r="21" spans="1:8" ht="51">
      <c r="A21" s="47" t="s">
        <v>82</v>
      </c>
      <c r="B21" s="109" t="s">
        <v>453</v>
      </c>
      <c r="C21" s="112" t="s">
        <v>218</v>
      </c>
      <c r="D21" s="113" t="s">
        <v>205</v>
      </c>
      <c r="E21" s="118">
        <v>100000</v>
      </c>
      <c r="F21" s="119">
        <v>100000</v>
      </c>
      <c r="G21" s="141">
        <f t="shared" si="0"/>
        <v>1</v>
      </c>
      <c r="H21" s="109" t="s">
        <v>437</v>
      </c>
    </row>
    <row r="22" spans="1:8" ht="51">
      <c r="A22" s="47" t="s">
        <v>83</v>
      </c>
      <c r="B22" s="109" t="s">
        <v>428</v>
      </c>
      <c r="C22" s="112" t="s">
        <v>333</v>
      </c>
      <c r="D22" s="113" t="s">
        <v>440</v>
      </c>
      <c r="E22" s="118">
        <v>450000</v>
      </c>
      <c r="F22" s="119">
        <v>450000</v>
      </c>
      <c r="G22" s="141">
        <f t="shared" si="0"/>
        <v>1</v>
      </c>
      <c r="H22" s="109" t="s">
        <v>437</v>
      </c>
    </row>
    <row r="23" spans="1:8" ht="38.25">
      <c r="A23" s="47" t="s">
        <v>84</v>
      </c>
      <c r="B23" s="109" t="s">
        <v>429</v>
      </c>
      <c r="C23" s="112" t="s">
        <v>218</v>
      </c>
      <c r="D23" s="113" t="s">
        <v>414</v>
      </c>
      <c r="E23" s="118">
        <v>556200</v>
      </c>
      <c r="F23" s="119">
        <v>556083</v>
      </c>
      <c r="G23" s="141">
        <f t="shared" si="0"/>
        <v>0.999789644012945</v>
      </c>
      <c r="H23" s="109" t="s">
        <v>437</v>
      </c>
    </row>
    <row r="24" spans="1:8" ht="38.25">
      <c r="A24" s="47" t="s">
        <v>85</v>
      </c>
      <c r="B24" s="109" t="s">
        <v>446</v>
      </c>
      <c r="C24" s="112" t="s">
        <v>447</v>
      </c>
      <c r="D24" s="113" t="s">
        <v>274</v>
      </c>
      <c r="E24" s="118">
        <v>52978</v>
      </c>
      <c r="F24" s="119">
        <v>52461</v>
      </c>
      <c r="G24" s="141">
        <f t="shared" si="0"/>
        <v>0.9902412322095965</v>
      </c>
      <c r="H24" s="109" t="s">
        <v>437</v>
      </c>
    </row>
    <row r="25" spans="1:8" ht="38.25">
      <c r="A25" s="47" t="s">
        <v>98</v>
      </c>
      <c r="B25" s="109" t="s">
        <v>454</v>
      </c>
      <c r="C25" s="112" t="s">
        <v>436</v>
      </c>
      <c r="D25" s="113" t="s">
        <v>448</v>
      </c>
      <c r="E25" s="118">
        <v>41446</v>
      </c>
      <c r="F25" s="119">
        <v>40956</v>
      </c>
      <c r="G25" s="141">
        <f t="shared" si="0"/>
        <v>0.9881773874439029</v>
      </c>
      <c r="H25" s="109" t="s">
        <v>437</v>
      </c>
    </row>
    <row r="26" spans="1:8" ht="63.75">
      <c r="A26" s="47" t="s">
        <v>100</v>
      </c>
      <c r="B26" s="109" t="s">
        <v>430</v>
      </c>
      <c r="C26" s="112" t="s">
        <v>218</v>
      </c>
      <c r="D26" s="113" t="s">
        <v>216</v>
      </c>
      <c r="E26" s="118">
        <v>50000</v>
      </c>
      <c r="F26" s="119">
        <v>49500</v>
      </c>
      <c r="G26" s="141">
        <f t="shared" si="0"/>
        <v>0.99</v>
      </c>
      <c r="H26" s="109" t="s">
        <v>437</v>
      </c>
    </row>
    <row r="27" spans="1:8" ht="51">
      <c r="A27" s="47" t="s">
        <v>158</v>
      </c>
      <c r="B27" s="109" t="s">
        <v>415</v>
      </c>
      <c r="C27" s="112" t="s">
        <v>218</v>
      </c>
      <c r="D27" s="112" t="s">
        <v>216</v>
      </c>
      <c r="E27" s="114">
        <v>990455</v>
      </c>
      <c r="F27" s="115">
        <v>0</v>
      </c>
      <c r="G27" s="141">
        <f t="shared" si="0"/>
        <v>0</v>
      </c>
      <c r="H27" s="121" t="s">
        <v>450</v>
      </c>
    </row>
    <row r="28" spans="1:8" ht="38.25">
      <c r="A28" s="47" t="s">
        <v>159</v>
      </c>
      <c r="B28" s="109" t="s">
        <v>431</v>
      </c>
      <c r="C28" s="112" t="s">
        <v>432</v>
      </c>
      <c r="D28" s="112" t="s">
        <v>416</v>
      </c>
      <c r="E28" s="114">
        <v>6900</v>
      </c>
      <c r="F28" s="115">
        <v>6900</v>
      </c>
      <c r="G28" s="141">
        <f t="shared" si="0"/>
        <v>1</v>
      </c>
      <c r="H28" s="109" t="s">
        <v>438</v>
      </c>
    </row>
    <row r="29" spans="1:8" ht="51">
      <c r="A29" s="47" t="s">
        <v>160</v>
      </c>
      <c r="B29" s="109" t="s">
        <v>455</v>
      </c>
      <c r="C29" s="112" t="s">
        <v>436</v>
      </c>
      <c r="D29" s="112" t="s">
        <v>416</v>
      </c>
      <c r="E29" s="114">
        <v>7000</v>
      </c>
      <c r="F29" s="115">
        <v>7000</v>
      </c>
      <c r="G29" s="141">
        <f t="shared" si="0"/>
        <v>1</v>
      </c>
      <c r="H29" s="109" t="s">
        <v>437</v>
      </c>
    </row>
    <row r="30" spans="1:8" ht="25.5">
      <c r="A30" s="47" t="s">
        <v>161</v>
      </c>
      <c r="B30" s="154" t="s">
        <v>433</v>
      </c>
      <c r="C30" s="112" t="s">
        <v>434</v>
      </c>
      <c r="D30" s="112" t="s">
        <v>435</v>
      </c>
      <c r="E30" s="114">
        <v>7087</v>
      </c>
      <c r="F30" s="115">
        <v>7087</v>
      </c>
      <c r="G30" s="141">
        <f t="shared" si="0"/>
        <v>1</v>
      </c>
      <c r="H30" s="109" t="s">
        <v>437</v>
      </c>
    </row>
    <row r="31" spans="1:8" s="8" customFormat="1" ht="25.5" customHeight="1">
      <c r="A31" s="163" t="s">
        <v>76</v>
      </c>
      <c r="B31" s="164"/>
      <c r="C31" s="164"/>
      <c r="D31" s="165"/>
      <c r="E31" s="13">
        <f>SUM(E9:E30)</f>
        <v>5923784</v>
      </c>
      <c r="F31" s="13">
        <f>SUM(F9:F30)</f>
        <v>4888676</v>
      </c>
      <c r="G31" s="142">
        <f t="shared" si="0"/>
        <v>0.8252623660822204</v>
      </c>
      <c r="H31" s="7"/>
    </row>
    <row r="32" spans="2:3" ht="12.75">
      <c r="B32" s="53"/>
      <c r="C32" s="53"/>
    </row>
    <row r="33" spans="2:3" ht="12.75">
      <c r="B33" s="53"/>
      <c r="C33" s="53"/>
    </row>
    <row r="34" spans="2:3" ht="12.75">
      <c r="B34" s="53"/>
      <c r="C34" s="53"/>
    </row>
  </sheetData>
  <mergeCells count="4">
    <mergeCell ref="A3:F3"/>
    <mergeCell ref="A4:F4"/>
    <mergeCell ref="A5:F5"/>
    <mergeCell ref="A31:D31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68" t="s">
        <v>122</v>
      </c>
      <c r="B3" s="168"/>
    </row>
    <row r="4" spans="1:2" ht="12.75">
      <c r="A4" s="168" t="s">
        <v>443</v>
      </c>
      <c r="B4" s="168"/>
    </row>
    <row r="5" ht="12.75">
      <c r="C5" s="95" t="s">
        <v>149</v>
      </c>
    </row>
    <row r="6" ht="12.75">
      <c r="C6" s="1"/>
    </row>
    <row r="7" spans="1:3" ht="18" customHeight="1">
      <c r="A7" s="49"/>
      <c r="B7" s="50" t="s">
        <v>123</v>
      </c>
      <c r="C7" s="88">
        <v>22554693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76873035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99427728</v>
      </c>
    </row>
    <row r="18" spans="1:3" ht="18" customHeight="1">
      <c r="A18" s="2"/>
      <c r="B18" s="9" t="s">
        <v>133</v>
      </c>
      <c r="C18" s="88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419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76210153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97863305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10" sqref="D10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69" t="s">
        <v>115</v>
      </c>
      <c r="B3" s="169"/>
      <c r="C3" s="169"/>
      <c r="D3" s="169"/>
      <c r="E3" s="169"/>
    </row>
    <row r="4" spans="1:5" ht="15.75">
      <c r="A4" s="169" t="s">
        <v>116</v>
      </c>
      <c r="B4" s="169"/>
      <c r="C4" s="169"/>
      <c r="D4" s="169"/>
      <c r="E4" s="169"/>
    </row>
    <row r="5" spans="1:5" ht="15.75">
      <c r="A5" s="169" t="s">
        <v>443</v>
      </c>
      <c r="B5" s="169"/>
      <c r="C5" s="169"/>
      <c r="D5" s="169"/>
      <c r="E5" s="169"/>
    </row>
    <row r="6" ht="12.75">
      <c r="E6" s="95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134018</v>
      </c>
      <c r="E9" s="10">
        <f>SUM(E10)</f>
        <v>134018</v>
      </c>
    </row>
    <row r="10" spans="1:5" ht="30.75" customHeight="1">
      <c r="A10" s="15"/>
      <c r="B10" s="39" t="s">
        <v>36</v>
      </c>
      <c r="C10" s="6" t="s">
        <v>37</v>
      </c>
      <c r="D10" s="18">
        <v>134018</v>
      </c>
      <c r="E10" s="18">
        <v>134018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258904</v>
      </c>
      <c r="E11" s="51">
        <f>SUM(E12)</f>
        <v>258904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258904</v>
      </c>
      <c r="E12" s="12">
        <v>258904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578040</v>
      </c>
      <c r="E13" s="10">
        <f>SUM(E14:E17)</f>
        <v>578040</v>
      </c>
    </row>
    <row r="14" spans="1:5" ht="30.75" customHeight="1">
      <c r="A14" s="2"/>
      <c r="B14" s="17">
        <v>71012</v>
      </c>
      <c r="C14" s="3" t="s">
        <v>49</v>
      </c>
      <c r="D14" s="19">
        <v>105000</v>
      </c>
      <c r="E14" s="19">
        <v>105000</v>
      </c>
    </row>
    <row r="15" spans="1:5" ht="30.75" customHeight="1">
      <c r="A15" s="2"/>
      <c r="B15" s="17">
        <v>71013</v>
      </c>
      <c r="C15" s="3" t="s">
        <v>55</v>
      </c>
      <c r="D15" s="19">
        <v>110237</v>
      </c>
      <c r="E15" s="19">
        <v>110237</v>
      </c>
    </row>
    <row r="16" spans="1:5" ht="18" customHeight="1">
      <c r="A16" s="2"/>
      <c r="B16" s="2">
        <v>71014</v>
      </c>
      <c r="C16" s="3" t="s">
        <v>50</v>
      </c>
      <c r="D16" s="11">
        <v>4612</v>
      </c>
      <c r="E16" s="11">
        <v>4612</v>
      </c>
    </row>
    <row r="17" spans="1:5" ht="18" customHeight="1">
      <c r="A17" s="15"/>
      <c r="B17" s="15">
        <v>71015</v>
      </c>
      <c r="C17" s="6" t="s">
        <v>51</v>
      </c>
      <c r="D17" s="12">
        <v>358191</v>
      </c>
      <c r="E17" s="12">
        <v>358191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251852</v>
      </c>
      <c r="E18" s="10">
        <f>SUM(E19:E20)</f>
        <v>251852</v>
      </c>
    </row>
    <row r="19" spans="1:5" ht="18" customHeight="1">
      <c r="A19" s="2"/>
      <c r="B19" s="2">
        <v>75011</v>
      </c>
      <c r="C19" s="3" t="s">
        <v>53</v>
      </c>
      <c r="D19" s="11">
        <v>230900</v>
      </c>
      <c r="E19" s="11">
        <v>230900</v>
      </c>
    </row>
    <row r="20" spans="1:5" ht="18" customHeight="1">
      <c r="A20" s="15"/>
      <c r="B20" s="15">
        <v>75045</v>
      </c>
      <c r="C20" s="6" t="s">
        <v>334</v>
      </c>
      <c r="D20" s="12">
        <v>20952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1000</v>
      </c>
      <c r="E23" s="10">
        <f>SUM(E24)</f>
        <v>1000</v>
      </c>
    </row>
    <row r="24" spans="1:5" ht="18" customHeight="1">
      <c r="A24" s="15"/>
      <c r="B24" s="15">
        <v>75212</v>
      </c>
      <c r="C24" s="6" t="s">
        <v>57</v>
      </c>
      <c r="D24" s="12">
        <v>1000</v>
      </c>
      <c r="E24" s="12">
        <v>1000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SUM(D26:D28)</f>
        <v>5978919</v>
      </c>
      <c r="E25" s="27">
        <f>SUM(E26:E28)</f>
        <v>5978919</v>
      </c>
    </row>
    <row r="26" spans="1:5" ht="30.75" customHeight="1">
      <c r="A26" s="2"/>
      <c r="B26" s="17">
        <v>75411</v>
      </c>
      <c r="C26" s="3" t="s">
        <v>59</v>
      </c>
      <c r="D26" s="19">
        <v>5522892</v>
      </c>
      <c r="E26" s="19">
        <v>5522892</v>
      </c>
    </row>
    <row r="27" spans="1:5" ht="30.75" customHeight="1">
      <c r="A27" s="2"/>
      <c r="B27" s="17">
        <v>75414</v>
      </c>
      <c r="C27" s="3" t="s">
        <v>60</v>
      </c>
      <c r="D27" s="19">
        <v>5000</v>
      </c>
      <c r="E27" s="19">
        <v>5000</v>
      </c>
    </row>
    <row r="28" spans="1:5" ht="18" customHeight="1">
      <c r="A28" s="2"/>
      <c r="B28" s="2">
        <v>75478</v>
      </c>
      <c r="C28" s="3" t="s">
        <v>393</v>
      </c>
      <c r="D28" s="11">
        <v>451027</v>
      </c>
      <c r="E28" s="19">
        <v>451027</v>
      </c>
    </row>
    <row r="29" spans="1:5" s="8" customFormat="1" ht="18" customHeight="1">
      <c r="A29" s="29">
        <v>851</v>
      </c>
      <c r="B29" s="29"/>
      <c r="C29" s="30" t="s">
        <v>65</v>
      </c>
      <c r="D29" s="33">
        <f>SUM(D30:D30)</f>
        <v>4295770</v>
      </c>
      <c r="E29" s="33">
        <f>SUM(E30:E30)</f>
        <v>4295770</v>
      </c>
    </row>
    <row r="30" spans="1:5" ht="43.5" customHeight="1">
      <c r="A30" s="15"/>
      <c r="B30" s="16">
        <v>85156</v>
      </c>
      <c r="C30" s="6" t="s">
        <v>92</v>
      </c>
      <c r="D30" s="18">
        <v>4295770</v>
      </c>
      <c r="E30" s="18">
        <v>4295770</v>
      </c>
    </row>
    <row r="31" spans="1:5" s="8" customFormat="1" ht="30.75" customHeight="1">
      <c r="A31" s="23">
        <v>852</v>
      </c>
      <c r="B31" s="14"/>
      <c r="C31" s="125" t="s">
        <v>66</v>
      </c>
      <c r="D31" s="27">
        <f>SUM(D32:D32)</f>
        <v>30000</v>
      </c>
      <c r="E31" s="27">
        <f>SUM(E32:E32)</f>
        <v>30000</v>
      </c>
    </row>
    <row r="32" spans="1:5" s="8" customFormat="1" ht="30.75" customHeight="1">
      <c r="A32" s="87"/>
      <c r="B32" s="68">
        <v>85205</v>
      </c>
      <c r="C32" s="69" t="s">
        <v>335</v>
      </c>
      <c r="D32" s="42">
        <v>30000</v>
      </c>
      <c r="E32" s="42">
        <v>30000</v>
      </c>
    </row>
    <row r="33" spans="1:5" s="8" customFormat="1" ht="30.75" customHeight="1">
      <c r="A33" s="23">
        <v>853</v>
      </c>
      <c r="B33" s="14"/>
      <c r="C33" s="9" t="s">
        <v>69</v>
      </c>
      <c r="D33" s="27">
        <f>D34</f>
        <v>445095</v>
      </c>
      <c r="E33" s="27">
        <f>E34</f>
        <v>445095</v>
      </c>
    </row>
    <row r="34" spans="1:5" ht="30.75" customHeight="1">
      <c r="A34" s="2"/>
      <c r="B34" s="17">
        <v>85321</v>
      </c>
      <c r="C34" s="3" t="s">
        <v>70</v>
      </c>
      <c r="D34" s="19">
        <v>445095</v>
      </c>
      <c r="E34" s="19">
        <v>445095</v>
      </c>
    </row>
    <row r="35" spans="1:5" s="8" customFormat="1" ht="25.5" customHeight="1">
      <c r="A35" s="7"/>
      <c r="B35" s="7"/>
      <c r="C35" s="46" t="s">
        <v>120</v>
      </c>
      <c r="D35" s="13">
        <f>D9+D11+D13+D18+D25+D29+D31+D33+D23</f>
        <v>11973598</v>
      </c>
      <c r="E35" s="13">
        <f>E9+E11+E13+E18+E33+E25+E29+E31+E23</f>
        <v>11973598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220</v>
      </c>
    </row>
    <row r="3" spans="2:6" ht="15.75">
      <c r="B3" s="169" t="s">
        <v>257</v>
      </c>
      <c r="C3" s="169"/>
      <c r="D3" s="169"/>
      <c r="E3" s="169"/>
      <c r="F3" s="169"/>
    </row>
    <row r="4" spans="2:6" ht="15.75">
      <c r="B4" s="169" t="s">
        <v>258</v>
      </c>
      <c r="C4" s="169"/>
      <c r="D4" s="169"/>
      <c r="E4" s="169"/>
      <c r="F4" s="169"/>
    </row>
    <row r="5" spans="2:6" ht="15.75">
      <c r="B5" s="169"/>
      <c r="C5" s="169"/>
      <c r="D5" s="169"/>
      <c r="E5" s="169"/>
      <c r="F5" s="169"/>
    </row>
    <row r="6" ht="12.75">
      <c r="F6" s="95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213</v>
      </c>
      <c r="F7" s="5" t="s">
        <v>259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0" t="s">
        <v>146</v>
      </c>
      <c r="B9" s="4" t="s">
        <v>10</v>
      </c>
      <c r="C9" s="48" t="s">
        <v>260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1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1"/>
      <c r="B11" s="4" t="s">
        <v>11</v>
      </c>
      <c r="C11" s="48" t="s">
        <v>261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1"/>
      <c r="B12" s="4" t="s">
        <v>12</v>
      </c>
      <c r="C12" s="48" t="s">
        <v>262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1"/>
      <c r="B13" s="4" t="s">
        <v>13</v>
      </c>
      <c r="C13" s="48" t="s">
        <v>263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1"/>
      <c r="B14" s="4" t="s">
        <v>14</v>
      </c>
      <c r="C14" s="48" t="s">
        <v>264</v>
      </c>
      <c r="D14" s="55" t="s">
        <v>212</v>
      </c>
      <c r="E14" s="54">
        <v>50000</v>
      </c>
      <c r="F14" s="54">
        <v>0</v>
      </c>
      <c r="H14" s="71"/>
    </row>
    <row r="15" spans="1:8" ht="25.5">
      <c r="A15" s="171"/>
      <c r="B15" s="4" t="s">
        <v>15</v>
      </c>
      <c r="C15" s="48" t="s">
        <v>265</v>
      </c>
      <c r="D15" s="55" t="s">
        <v>216</v>
      </c>
      <c r="E15" s="54">
        <v>351000</v>
      </c>
      <c r="F15" s="54">
        <v>0</v>
      </c>
      <c r="H15" s="71"/>
    </row>
    <row r="16" spans="1:8" ht="38.25">
      <c r="A16" s="171"/>
      <c r="B16" s="4" t="s">
        <v>16</v>
      </c>
      <c r="C16" s="48" t="s">
        <v>266</v>
      </c>
      <c r="D16" s="55" t="s">
        <v>273</v>
      </c>
      <c r="E16" s="54">
        <v>176570</v>
      </c>
      <c r="F16" s="54">
        <v>6400</v>
      </c>
      <c r="H16" s="71"/>
    </row>
    <row r="17" spans="1:8" ht="38.25">
      <c r="A17" s="171"/>
      <c r="B17" s="4" t="s">
        <v>77</v>
      </c>
      <c r="C17" s="48" t="s">
        <v>267</v>
      </c>
      <c r="D17" s="55" t="s">
        <v>217</v>
      </c>
      <c r="E17" s="54">
        <v>484430</v>
      </c>
      <c r="F17" s="54">
        <v>484430</v>
      </c>
      <c r="H17" s="71"/>
    </row>
    <row r="18" spans="1:8" ht="51">
      <c r="A18" s="171"/>
      <c r="B18" s="4" t="s">
        <v>78</v>
      </c>
      <c r="C18" s="48" t="s">
        <v>268</v>
      </c>
      <c r="D18" s="55" t="s">
        <v>217</v>
      </c>
      <c r="E18" s="54">
        <v>44500</v>
      </c>
      <c r="F18" s="54">
        <v>44500</v>
      </c>
      <c r="H18" s="71"/>
    </row>
    <row r="19" spans="1:8" ht="51">
      <c r="A19" s="171"/>
      <c r="B19" s="4" t="s">
        <v>79</v>
      </c>
      <c r="C19" s="48" t="s">
        <v>269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1"/>
      <c r="B20" s="4" t="s">
        <v>80</v>
      </c>
      <c r="C20" s="48" t="s">
        <v>270</v>
      </c>
      <c r="D20" s="55" t="s">
        <v>274</v>
      </c>
      <c r="E20" s="54">
        <v>18000</v>
      </c>
      <c r="F20" s="54">
        <v>18000</v>
      </c>
      <c r="H20" s="71"/>
    </row>
    <row r="21" spans="1:8" ht="38.25">
      <c r="A21" s="171"/>
      <c r="B21" s="4">
        <v>12</v>
      </c>
      <c r="C21" s="48" t="s">
        <v>271</v>
      </c>
      <c r="D21" s="55" t="s">
        <v>275</v>
      </c>
      <c r="E21" s="54">
        <v>10000</v>
      </c>
      <c r="F21" s="54">
        <v>10000</v>
      </c>
      <c r="H21" s="71"/>
    </row>
    <row r="22" spans="1:10" ht="38.25">
      <c r="A22" s="171"/>
      <c r="B22" s="4">
        <v>13</v>
      </c>
      <c r="C22" s="48" t="s">
        <v>272</v>
      </c>
      <c r="D22" s="55" t="s">
        <v>276</v>
      </c>
      <c r="E22" s="54">
        <v>45000</v>
      </c>
      <c r="F22" s="54">
        <v>45000</v>
      </c>
      <c r="H22" s="71"/>
      <c r="J22" s="108"/>
    </row>
    <row r="23" spans="1:8" ht="12.75" hidden="1">
      <c r="A23" s="171"/>
      <c r="B23" s="4" t="s">
        <v>79</v>
      </c>
      <c r="C23" s="48"/>
      <c r="D23" s="55"/>
      <c r="E23" s="54"/>
      <c r="F23" s="54"/>
      <c r="H23" s="71"/>
    </row>
    <row r="24" spans="1:8" ht="12.75" hidden="1">
      <c r="A24" s="171"/>
      <c r="B24" s="4" t="s">
        <v>81</v>
      </c>
      <c r="C24" s="48"/>
      <c r="D24" s="55"/>
      <c r="E24" s="54"/>
      <c r="F24" s="54"/>
      <c r="H24" s="71"/>
    </row>
    <row r="25" spans="1:8" ht="12.75" hidden="1">
      <c r="A25" s="171"/>
      <c r="B25" s="4" t="s">
        <v>82</v>
      </c>
      <c r="C25" s="48"/>
      <c r="D25" s="55"/>
      <c r="E25" s="54"/>
      <c r="F25" s="54"/>
      <c r="H25" s="71"/>
    </row>
    <row r="26" spans="1:8" ht="12.75" hidden="1">
      <c r="A26" s="171"/>
      <c r="B26" s="4" t="s">
        <v>83</v>
      </c>
      <c r="C26" s="48"/>
      <c r="D26" s="55"/>
      <c r="E26" s="54"/>
      <c r="F26" s="54"/>
      <c r="H26" s="71"/>
    </row>
    <row r="27" spans="1:8" ht="12.75" hidden="1">
      <c r="A27" s="171"/>
      <c r="B27" s="4" t="s">
        <v>84</v>
      </c>
      <c r="C27" s="48"/>
      <c r="D27" s="55"/>
      <c r="E27" s="54"/>
      <c r="F27" s="54"/>
      <c r="H27" s="71"/>
    </row>
    <row r="28" spans="1:8" ht="12.75" hidden="1">
      <c r="A28" s="170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1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1"/>
      <c r="B30" s="4" t="s">
        <v>100</v>
      </c>
      <c r="C30" s="48"/>
      <c r="D30" s="5"/>
      <c r="E30" s="54"/>
      <c r="F30" s="54"/>
      <c r="H30" s="71"/>
    </row>
    <row r="31" spans="1:8" ht="12.75" hidden="1">
      <c r="A31" s="171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1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1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1"/>
      <c r="B34" s="4" t="s">
        <v>161</v>
      </c>
      <c r="C34" s="48"/>
      <c r="D34" s="5"/>
      <c r="E34" s="54"/>
      <c r="F34" s="54"/>
      <c r="H34" s="71"/>
    </row>
    <row r="35" spans="1:8" ht="12.75" hidden="1">
      <c r="A35" s="171"/>
      <c r="B35" s="4" t="s">
        <v>162</v>
      </c>
      <c r="C35" s="48"/>
      <c r="D35" s="5"/>
      <c r="E35" s="54"/>
      <c r="F35" s="54"/>
      <c r="H35" s="71"/>
    </row>
    <row r="36" spans="1:8" ht="12.75" hidden="1">
      <c r="A36" s="171"/>
      <c r="B36" s="4" t="s">
        <v>163</v>
      </c>
      <c r="C36" s="48"/>
      <c r="D36" s="5"/>
      <c r="E36" s="54"/>
      <c r="F36" s="54"/>
      <c r="H36" s="71"/>
    </row>
    <row r="37" spans="1:8" ht="12.75" hidden="1">
      <c r="A37" s="171"/>
      <c r="B37" s="4" t="s">
        <v>164</v>
      </c>
      <c r="C37" s="48"/>
      <c r="D37" s="5"/>
      <c r="E37" s="54"/>
      <c r="F37" s="54"/>
      <c r="H37" s="71"/>
    </row>
    <row r="38" spans="1:8" ht="12.75" hidden="1">
      <c r="A38" s="171"/>
      <c r="B38" s="4" t="s">
        <v>165</v>
      </c>
      <c r="C38" s="48"/>
      <c r="D38" s="5"/>
      <c r="E38" s="54"/>
      <c r="F38" s="54"/>
      <c r="H38" s="71"/>
    </row>
    <row r="39" spans="1:8" ht="12.75" hidden="1">
      <c r="A39" s="171"/>
      <c r="B39" s="4" t="s">
        <v>166</v>
      </c>
      <c r="C39" s="48"/>
      <c r="D39" s="5"/>
      <c r="E39" s="54"/>
      <c r="F39" s="54"/>
      <c r="H39" s="71"/>
    </row>
    <row r="40" spans="1:8" ht="12.75" hidden="1">
      <c r="A40" s="171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1"/>
      <c r="B41" s="4" t="s">
        <v>168</v>
      </c>
      <c r="C41" s="48"/>
      <c r="D41" s="5"/>
      <c r="E41" s="54"/>
      <c r="F41" s="54"/>
      <c r="H41" s="71"/>
    </row>
    <row r="42" spans="1:8" ht="12.75" hidden="1">
      <c r="A42" s="172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2015-03-06T06:48:33Z</cp:lastPrinted>
  <dcterms:created xsi:type="dcterms:W3CDTF">2005-07-08T06:14:37Z</dcterms:created>
  <dcterms:modified xsi:type="dcterms:W3CDTF">2015-03-06T06:51:30Z</dcterms:modified>
  <cp:category/>
  <cp:version/>
  <cp:contentType/>
  <cp:contentStatus/>
</cp:coreProperties>
</file>